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9440" windowHeight="9048" activeTab="5"/>
  </bookViews>
  <sheets>
    <sheet name="AEROPUERTO INTER" sheetId="12" r:id="rId1"/>
    <sheet name="AEROPUERTO NACL" sheetId="13" r:id="rId2"/>
    <sheet name="EMPRESAS INTER" sheetId="14" r:id="rId3"/>
    <sheet name="EMPRESAS NACL" sheetId="15" r:id="rId4"/>
    <sheet name="TOTAL AEROPUERTO" sheetId="16" r:id="rId5"/>
    <sheet name="TOTAL EMPRESAS" sheetId="17" r:id="rId6"/>
  </sheets>
  <calcPr calcId="145621"/>
</workbook>
</file>

<file path=xl/calcChain.xml><?xml version="1.0" encoding="utf-8"?>
<calcChain xmlns="http://schemas.openxmlformats.org/spreadsheetml/2006/main">
  <c r="E113" i="15" l="1"/>
  <c r="E78" i="14"/>
  <c r="D7" i="12" l="1"/>
  <c r="D18" i="12"/>
  <c r="E552" i="15" l="1"/>
  <c r="E308" i="14" l="1"/>
  <c r="E322" i="14"/>
  <c r="E318" i="14"/>
  <c r="E309" i="14"/>
  <c r="E266" i="14"/>
  <c r="E239" i="14"/>
  <c r="E245" i="14"/>
  <c r="E240" i="14"/>
  <c r="E226" i="14"/>
  <c r="E139" i="14"/>
  <c r="E187" i="14"/>
  <c r="E181" i="14"/>
  <c r="E175" i="14"/>
  <c r="E164" i="14"/>
  <c r="E157" i="14"/>
  <c r="E147" i="14"/>
  <c r="E140" i="14"/>
  <c r="E121" i="14"/>
  <c r="E122" i="14"/>
  <c r="E106" i="14"/>
  <c r="E94" i="14"/>
  <c r="E84" i="14"/>
  <c r="E54" i="14"/>
  <c r="E61" i="14"/>
  <c r="E55" i="14"/>
  <c r="E8" i="14"/>
  <c r="E22" i="14"/>
  <c r="E15" i="14"/>
  <c r="E9" i="14"/>
  <c r="E281" i="14"/>
  <c r="E259" i="14"/>
  <c r="E207" i="14"/>
  <c r="E117" i="14"/>
  <c r="E49" i="14"/>
  <c r="E40" i="14"/>
  <c r="E34" i="14"/>
  <c r="E27" i="14"/>
  <c r="E326" i="14"/>
  <c r="E327" i="14"/>
  <c r="E341" i="14"/>
  <c r="D347" i="14"/>
  <c r="E347" i="14"/>
  <c r="E348" i="14"/>
  <c r="E369" i="14"/>
  <c r="D326" i="14"/>
  <c r="D308" i="14"/>
  <c r="D287" i="14"/>
  <c r="D266" i="14"/>
  <c r="D239" i="14"/>
  <c r="D226" i="14"/>
  <c r="D139" i="14"/>
  <c r="D121" i="14"/>
  <c r="D78" i="14"/>
  <c r="D54" i="14"/>
  <c r="D26" i="14"/>
  <c r="D8" i="14"/>
  <c r="D9" i="14"/>
  <c r="E378" i="14"/>
  <c r="D378" i="14"/>
  <c r="D356" i="14"/>
  <c r="C379" i="14"/>
  <c r="C378" i="14"/>
  <c r="D369" i="14"/>
  <c r="D363" i="14"/>
  <c r="D348" i="14"/>
  <c r="D341" i="14"/>
  <c r="D335" i="14"/>
  <c r="D327" i="14"/>
  <c r="D322" i="14"/>
  <c r="D318" i="14"/>
  <c r="D309" i="14"/>
  <c r="D302" i="14"/>
  <c r="D296" i="14"/>
  <c r="D292" i="14"/>
  <c r="D288" i="14"/>
  <c r="D281" i="14"/>
  <c r="D278" i="14"/>
  <c r="D273" i="14"/>
  <c r="D267" i="14"/>
  <c r="D259" i="14"/>
  <c r="D252" i="14"/>
  <c r="D245" i="14"/>
  <c r="D240" i="14"/>
  <c r="D233" i="14"/>
  <c r="D227" i="14"/>
  <c r="D222" i="14"/>
  <c r="D215" i="14"/>
  <c r="D207" i="14"/>
  <c r="D202" i="14"/>
  <c r="D196" i="14"/>
  <c r="D187" i="14"/>
  <c r="D181" i="14"/>
  <c r="D175" i="14"/>
  <c r="D164" i="14"/>
  <c r="D157" i="14"/>
  <c r="D147" i="14"/>
  <c r="D140" i="14"/>
  <c r="D132" i="14"/>
  <c r="D122" i="14"/>
  <c r="D117" i="14"/>
  <c r="D106" i="14"/>
  <c r="D102" i="14"/>
  <c r="D94" i="14"/>
  <c r="D84" i="14"/>
  <c r="D79" i="14"/>
  <c r="D70" i="14"/>
  <c r="D61" i="14"/>
  <c r="D55" i="14"/>
  <c r="D49" i="14"/>
  <c r="D40" i="14"/>
  <c r="D34" i="14"/>
  <c r="D27" i="14"/>
  <c r="D22" i="14"/>
  <c r="D15" i="14"/>
  <c r="E973" i="15"/>
  <c r="C974" i="15"/>
  <c r="D973" i="15" s="1"/>
  <c r="C973" i="15"/>
  <c r="E716" i="15"/>
  <c r="E707" i="15"/>
  <c r="E702" i="15"/>
  <c r="E693" i="15"/>
  <c r="E684" i="15"/>
  <c r="E679" i="15"/>
  <c r="E667" i="15"/>
  <c r="E658" i="15"/>
  <c r="E648" i="15"/>
  <c r="E638" i="15"/>
  <c r="E631" i="15"/>
  <c r="E621" i="15"/>
  <c r="E614" i="15"/>
  <c r="E607" i="15"/>
  <c r="E599" i="15"/>
  <c r="E591" i="15"/>
  <c r="E581" i="15"/>
  <c r="E573" i="15"/>
  <c r="E561" i="15"/>
  <c r="E553" i="15"/>
  <c r="E546" i="15"/>
  <c r="D552" i="15"/>
  <c r="D716" i="15"/>
  <c r="D707" i="15"/>
  <c r="D702" i="15"/>
  <c r="D693" i="15"/>
  <c r="D684" i="15"/>
  <c r="D679" i="15"/>
  <c r="D667" i="15"/>
  <c r="D658" i="15"/>
  <c r="D648" i="15"/>
  <c r="D638" i="15"/>
  <c r="D631" i="15"/>
  <c r="D621" i="15"/>
  <c r="D614" i="15"/>
  <c r="D607" i="15"/>
  <c r="D599" i="15"/>
  <c r="D591" i="15"/>
  <c r="D581" i="15"/>
  <c r="D553" i="15"/>
  <c r="D573" i="15"/>
  <c r="D561" i="15"/>
  <c r="D966" i="15"/>
  <c r="E959" i="15"/>
  <c r="D959" i="15"/>
  <c r="E949" i="15"/>
  <c r="D949" i="15"/>
  <c r="D945" i="15"/>
  <c r="D939" i="15"/>
  <c r="E933" i="15"/>
  <c r="D933" i="15"/>
  <c r="E925" i="15"/>
  <c r="D925" i="15"/>
  <c r="D920" i="15"/>
  <c r="E914" i="15"/>
  <c r="D914" i="15"/>
  <c r="E909" i="15"/>
  <c r="D909" i="15"/>
  <c r="E908" i="15"/>
  <c r="D908" i="15"/>
  <c r="E899" i="15"/>
  <c r="D899" i="15"/>
  <c r="E893" i="15"/>
  <c r="D893" i="15"/>
  <c r="E888" i="15"/>
  <c r="D888" i="15"/>
  <c r="E884" i="15"/>
  <c r="D884" i="15"/>
  <c r="E876" i="15"/>
  <c r="D876" i="15"/>
  <c r="D872" i="15"/>
  <c r="E860" i="15"/>
  <c r="D860" i="15"/>
  <c r="E856" i="15"/>
  <c r="D856" i="15"/>
  <c r="E848" i="15"/>
  <c r="D848" i="15"/>
  <c r="E844" i="15"/>
  <c r="D844" i="15"/>
  <c r="E836" i="15"/>
  <c r="D836" i="15"/>
  <c r="E829" i="15"/>
  <c r="D829" i="15"/>
  <c r="E817" i="15"/>
  <c r="D817" i="15"/>
  <c r="E810" i="15"/>
  <c r="D810" i="15"/>
  <c r="E803" i="15"/>
  <c r="D803" i="15"/>
  <c r="E796" i="15"/>
  <c r="D796" i="15"/>
  <c r="E787" i="15"/>
  <c r="D787" i="15"/>
  <c r="E780" i="15"/>
  <c r="D780" i="15"/>
  <c r="E774" i="15"/>
  <c r="D774" i="15"/>
  <c r="E765" i="15"/>
  <c r="D765" i="15"/>
  <c r="E758" i="15"/>
  <c r="D758" i="15"/>
  <c r="E746" i="15"/>
  <c r="D746" i="15"/>
  <c r="E741" i="15"/>
  <c r="D741" i="15"/>
  <c r="E734" i="15"/>
  <c r="D734" i="15"/>
  <c r="E725" i="15"/>
  <c r="D725" i="15"/>
  <c r="E724" i="15"/>
  <c r="D724" i="15"/>
  <c r="D546" i="15"/>
  <c r="E542" i="15"/>
  <c r="D542" i="15"/>
  <c r="E533" i="15"/>
  <c r="D533" i="15"/>
  <c r="E524" i="15"/>
  <c r="D524" i="15"/>
  <c r="E515" i="15"/>
  <c r="D515" i="15"/>
  <c r="E504" i="15"/>
  <c r="D504" i="15"/>
  <c r="E492" i="15"/>
  <c r="D492" i="15"/>
  <c r="E481" i="15"/>
  <c r="D481" i="15"/>
  <c r="E473" i="15"/>
  <c r="D473" i="15"/>
  <c r="E462" i="15"/>
  <c r="D462" i="15"/>
  <c r="E451" i="15"/>
  <c r="D451" i="15"/>
  <c r="E442" i="15"/>
  <c r="D442" i="15"/>
  <c r="E434" i="15"/>
  <c r="D434" i="15"/>
  <c r="E427" i="15"/>
  <c r="D427" i="15"/>
  <c r="E421" i="15"/>
  <c r="D421" i="15"/>
  <c r="E420" i="15"/>
  <c r="D420" i="15"/>
  <c r="E409" i="15"/>
  <c r="D409" i="15"/>
  <c r="E397" i="15"/>
  <c r="D397" i="15"/>
  <c r="E387" i="15"/>
  <c r="D387" i="15"/>
  <c r="E379" i="15"/>
  <c r="D379" i="15"/>
  <c r="E371" i="15"/>
  <c r="D371" i="15"/>
  <c r="E360" i="15"/>
  <c r="D360" i="15"/>
  <c r="E355" i="15"/>
  <c r="D355" i="15"/>
  <c r="E345" i="15"/>
  <c r="D345" i="15"/>
  <c r="E341" i="15"/>
  <c r="D341" i="15"/>
  <c r="E340" i="15"/>
  <c r="D340" i="15"/>
  <c r="E332" i="15"/>
  <c r="D332" i="15"/>
  <c r="E323" i="15"/>
  <c r="D323" i="15"/>
  <c r="E316" i="15"/>
  <c r="D316" i="15"/>
  <c r="E308" i="15"/>
  <c r="D308" i="15"/>
  <c r="E296" i="15"/>
  <c r="D296" i="15"/>
  <c r="E290" i="15"/>
  <c r="D290" i="15"/>
  <c r="E279" i="15"/>
  <c r="D279" i="15"/>
  <c r="E267" i="15"/>
  <c r="D267" i="15"/>
  <c r="E257" i="15"/>
  <c r="D257" i="15"/>
  <c r="E245" i="15"/>
  <c r="D245" i="15"/>
  <c r="E237" i="15"/>
  <c r="D237" i="15"/>
  <c r="E226" i="15"/>
  <c r="D226" i="15"/>
  <c r="E217" i="15"/>
  <c r="D217" i="15"/>
  <c r="E208" i="15"/>
  <c r="D208" i="15"/>
  <c r="E201" i="15"/>
  <c r="D201" i="15"/>
  <c r="E191" i="15"/>
  <c r="D191" i="15"/>
  <c r="E181" i="15"/>
  <c r="D181" i="15"/>
  <c r="E168" i="15"/>
  <c r="D168" i="15"/>
  <c r="E157" i="15"/>
  <c r="D157" i="15"/>
  <c r="E144" i="15"/>
  <c r="D144" i="15"/>
  <c r="E133" i="15"/>
  <c r="D133" i="15"/>
  <c r="E125" i="15"/>
  <c r="D125" i="15"/>
  <c r="E114" i="15"/>
  <c r="D114" i="15"/>
  <c r="D113" i="15"/>
  <c r="E103" i="15"/>
  <c r="D103" i="15"/>
  <c r="E96" i="15"/>
  <c r="D96" i="15"/>
  <c r="E86" i="15"/>
  <c r="D86" i="15"/>
  <c r="E77" i="15"/>
  <c r="D77" i="15"/>
  <c r="E67" i="15"/>
  <c r="D67" i="15"/>
  <c r="E58" i="15"/>
  <c r="D58" i="15"/>
  <c r="E49" i="15"/>
  <c r="D49" i="15"/>
  <c r="E39" i="15"/>
  <c r="D39" i="15"/>
  <c r="E29" i="15"/>
  <c r="D29" i="15"/>
  <c r="E19" i="15"/>
  <c r="D19" i="15"/>
  <c r="E9" i="15"/>
  <c r="D9" i="15"/>
  <c r="E8" i="15"/>
  <c r="D8" i="15"/>
  <c r="C476" i="13"/>
  <c r="D423" i="13" l="1"/>
  <c r="D362" i="13"/>
  <c r="D349" i="13"/>
  <c r="D455" i="13"/>
  <c r="D318" i="13"/>
  <c r="D294" i="13"/>
  <c r="D280" i="13"/>
  <c r="D216" i="13"/>
  <c r="D132" i="13"/>
  <c r="D126" i="13" l="1"/>
  <c r="C98" i="12" l="1"/>
  <c r="D475" i="13" l="1"/>
  <c r="D466" i="13"/>
  <c r="D446" i="13"/>
  <c r="D440" i="13"/>
  <c r="D435" i="13"/>
  <c r="D419" i="13"/>
  <c r="D411" i="13"/>
  <c r="D398" i="13"/>
  <c r="D383" i="13"/>
  <c r="D376" i="13"/>
  <c r="D358" i="13"/>
  <c r="D345" i="13"/>
  <c r="D334" i="13"/>
  <c r="D307" i="13"/>
  <c r="D273" i="13"/>
  <c r="D259" i="13"/>
  <c r="D246" i="13"/>
  <c r="D235" i="13"/>
  <c r="D228" i="13"/>
  <c r="D207" i="13"/>
  <c r="D200" i="13"/>
  <c r="D191" i="13"/>
  <c r="D177" i="13"/>
  <c r="D163" i="13"/>
  <c r="D153" i="13"/>
  <c r="D140" i="13"/>
  <c r="D110" i="13"/>
  <c r="D103" i="13"/>
  <c r="D89" i="13"/>
  <c r="D73" i="13"/>
  <c r="D60" i="13"/>
  <c r="D49" i="13"/>
  <c r="D39" i="13"/>
  <c r="D27" i="13"/>
  <c r="D19" i="13"/>
  <c r="D7" i="13"/>
  <c r="C99" i="12"/>
  <c r="D98" i="12" s="1"/>
  <c r="D93" i="12"/>
  <c r="D82" i="12"/>
  <c r="D77" i="12"/>
  <c r="D70" i="12"/>
  <c r="D64" i="12"/>
  <c r="D53" i="12"/>
  <c r="D40" i="12"/>
  <c r="D33" i="12"/>
  <c r="D11" i="12"/>
</calcChain>
</file>

<file path=xl/sharedStrings.xml><?xml version="1.0" encoding="utf-8"?>
<sst xmlns="http://schemas.openxmlformats.org/spreadsheetml/2006/main" count="2045" uniqueCount="109">
  <si>
    <t>OPERACIONALES</t>
  </si>
  <si>
    <t>INCONTROLABLES</t>
  </si>
  <si>
    <t>AGA-RAC Y COM</t>
  </si>
  <si>
    <t>CANCELADOS</t>
  </si>
  <si>
    <t>TECNICOS</t>
  </si>
  <si>
    <t>DEMORADOS</t>
  </si>
  <si>
    <t>CUMPLIDOS</t>
  </si>
  <si>
    <t>AEROLINEAS DE ANTIOQUIA</t>
  </si>
  <si>
    <t>COPA AIRLINES</t>
  </si>
  <si>
    <t>NO ESPECIFICOS</t>
  </si>
  <si>
    <t>AEROPORTUARIAS</t>
  </si>
  <si>
    <t>EASYFLY</t>
  </si>
  <si>
    <t>SATENA</t>
  </si>
  <si>
    <t>TECNICAS</t>
  </si>
  <si>
    <t>COPA COLOMBIA</t>
  </si>
  <si>
    <t>VIVA COLOMBIA</t>
  </si>
  <si>
    <t>UNITED</t>
  </si>
  <si>
    <t>AMERICAN AIRLINES</t>
  </si>
  <si>
    <t>AIR CANADA</t>
  </si>
  <si>
    <t>AIR FRANCE</t>
  </si>
  <si>
    <t>AEROMEXICO</t>
  </si>
  <si>
    <t>AEROLINEAS ARGENTINAS</t>
  </si>
  <si>
    <t>CUBANA</t>
  </si>
  <si>
    <t>DELTA</t>
  </si>
  <si>
    <t>LUFTHANSA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</si>
  <si>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</si>
  <si>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</si>
  <si>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</si>
  <si>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</si>
  <si>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</si>
  <si>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</si>
  <si>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</si>
  <si>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</si>
  <si>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TAME INTERNATIONAL</t>
  </si>
  <si>
    <t>TACA INTERNATIONAL</t>
  </si>
  <si>
    <t>TIARA</t>
  </si>
  <si>
    <t>TACA PERU</t>
  </si>
  <si>
    <t>CONVIASA</t>
  </si>
  <si>
    <t>SAN ANDRES-GUSTAVO ROJAS PINILLA</t>
  </si>
  <si>
    <t>ANTONIO ROLDAN BETANCOURT</t>
  </si>
  <si>
    <t>ARAUCA - SANTIAGO PEREZ QUIROZ</t>
  </si>
  <si>
    <t>ARMENIA - EL EDEN</t>
  </si>
  <si>
    <t>BARRANQUILLA-E. CORTISSOZ</t>
  </si>
  <si>
    <t>BUCARAMANGA - PALONEGRO</t>
  </si>
  <si>
    <t>BOGOTA - ELDORADO</t>
  </si>
  <si>
    <t>BAHIA SOLANO - JOSE C. MUTIS</t>
  </si>
  <si>
    <t>BUENAVENTURA - GERARDO TOBAR LOPEZ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</si>
  <si>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</si>
  <si>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</si>
  <si>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</si>
  <si>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</si>
  <si>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</si>
  <si>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</si>
  <si>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</si>
  <si>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FLORENCIA- GUSTAVO ARTUNDUAGA PAREDES</t>
  </si>
  <si>
    <t>GUAPI - JUAN CASIANO</t>
  </si>
  <si>
    <t>IPIALES - SAN LUIS</t>
  </si>
  <si>
    <t>LETICIA-ALFREDO VASQUEZ COBO</t>
  </si>
  <si>
    <t>RIONEGRO - JOSE M. CORDOVA</t>
  </si>
  <si>
    <t>MONTERIA - LOS GARZONES</t>
  </si>
  <si>
    <t xml:space="preserve">MITU </t>
  </si>
  <si>
    <t>MANIZALES - LA NUBIA</t>
  </si>
  <si>
    <t>NEIVA - BENITO SALAS</t>
  </si>
  <si>
    <t>PUERTO BOLIVAR - PORTETE</t>
  </si>
  <si>
    <t>CARREÑO-GERMAN OLANO</t>
  </si>
  <si>
    <t>PEREIRA - MATECAÑAS</t>
  </si>
  <si>
    <t>PASTO - ANTONIO NARIQO</t>
  </si>
  <si>
    <t>PUERTO ASIS - 3 DE MAYO</t>
  </si>
  <si>
    <t>PROVIDENCIA- EL EMBRUJO</t>
  </si>
  <si>
    <t>RIOHACHA-ALMIRANTE PADILLA</t>
  </si>
  <si>
    <t>SAN JOSE DEL GUAVIARE</t>
  </si>
  <si>
    <t>SANTA MARTA - SIMON BOLIVAR</t>
  </si>
  <si>
    <t>SARAVENA-LOS COLONIZADORES</t>
  </si>
  <si>
    <t>SAN VICENTE DEL CAGUAN</t>
  </si>
  <si>
    <t>TAME</t>
  </si>
  <si>
    <t>QUIBDO - EL CARAÑO</t>
  </si>
  <si>
    <t>VALLEDUPAR-ALFONSO LOPEZ P.</t>
  </si>
  <si>
    <t>VILLAVICENCIO-VANGUARDIA</t>
  </si>
  <si>
    <t>AVIANCA</t>
  </si>
  <si>
    <t>GUSTAVO ARTUNDUAGA PAREDES</t>
  </si>
  <si>
    <t>IBAGUE - PERALES</t>
  </si>
  <si>
    <t>POPAYAN - GMOLEON VALENCIA</t>
  </si>
  <si>
    <t>TUMACO - LA FLORIDA</t>
  </si>
  <si>
    <t>ANALISIS DE CUMPLIMIENTO</t>
  </si>
  <si>
    <t>AEROPUERTO INTERNACIONAL</t>
  </si>
  <si>
    <t>MES : FERBRERO 2013</t>
  </si>
  <si>
    <t>CUMPLIMIENTO ITINERARIO</t>
  </si>
  <si>
    <t>EMPRESAS  INTERNACIONALES</t>
  </si>
  <si>
    <t>AEROPUERTO NACIONAL</t>
  </si>
  <si>
    <t>EMPRESAS NACIONALES</t>
  </si>
  <si>
    <t>AEROPUERTO</t>
  </si>
  <si>
    <t xml:space="preserve">VUELOS </t>
  </si>
  <si>
    <t>AEROLINEA NACIONAL</t>
  </si>
  <si>
    <t>VUELOS</t>
  </si>
  <si>
    <t>MES : FEBRERO 2013</t>
  </si>
  <si>
    <t>TOTAL PROGRAMADOS</t>
  </si>
  <si>
    <t>TOTAL CUMPLIDO</t>
  </si>
  <si>
    <t>TOTAL CUMPLIDOS</t>
  </si>
  <si>
    <t>TOTAL PROGRAMADO</t>
  </si>
  <si>
    <t>LAN COLOMBIA</t>
  </si>
  <si>
    <t>CAREPA-ANTONIO ROLDAN BETANCOURT</t>
  </si>
  <si>
    <t xml:space="preserve">  AEROPORTUARIAS</t>
  </si>
  <si>
    <t xml:space="preserve">  CUMPLIDOS</t>
  </si>
  <si>
    <t>AEROLINEA INTERNACIONAL</t>
  </si>
  <si>
    <t>TOTAL DE CUMPLIMIENTO DE AEROPUERTOS</t>
  </si>
  <si>
    <t>TOTAL DE CUMPLIMIENTO DE EMPRESAS</t>
  </si>
  <si>
    <t>*Se incluyen 504 vuelos no comercializados (sin afectar al publico), los cuales no fueron notificados en el registro de itinerarios.</t>
  </si>
  <si>
    <t>CUMPLIMIENTO AEROPUERTO</t>
  </si>
  <si>
    <t>CUMPLIMIENTO 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</si>
</sst>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NumberFormat="1"/>
    <xf numFmtId="0" fontId="5" fillId="0" borderId="5" xfId="0" applyNumberFormat="1" applyFont="1" applyBorder="1"/>
    <xf numFmtId="0" fontId="5" fillId="0" borderId="0" xfId="0" applyNumberFormat="1" applyFont="1"/>
    <xf numFmtId="0" fontId="5" fillId="0" borderId="0" xfId="0" applyFont="1"/>
    <xf numFmtId="9" fontId="5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8" fillId="2" borderId="11" xfId="0" applyFont="1" applyFill="1" applyBorder="1" applyAlignment="1">
      <alignment horizontal="left"/>
    </xf>
    <xf numFmtId="0" fontId="8" fillId="2" borderId="9" xfId="0" applyNumberFormat="1" applyFont="1" applyFill="1" applyBorder="1"/>
    <xf numFmtId="9" fontId="8" fillId="2" borderId="9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 indent="1"/>
    </xf>
    <xf numFmtId="0" fontId="9" fillId="0" borderId="13" xfId="0" applyNumberFormat="1" applyFont="1" applyBorder="1"/>
    <xf numFmtId="0" fontId="9" fillId="0" borderId="10" xfId="0" applyFont="1" applyBorder="1" applyAlignment="1">
      <alignment horizontal="left" indent="2"/>
    </xf>
    <xf numFmtId="12" fontId="8" fillId="5" borderId="1" xfId="0" applyNumberFormat="1" applyFont="1" applyFill="1" applyBorder="1" applyAlignment="1">
      <alignment horizontal="right" vertical="center" wrapText="1"/>
    </xf>
    <xf numFmtId="12" fontId="8" fillId="5" borderId="1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2" borderId="9" xfId="0" applyNumberFormat="1" applyFont="1" applyFill="1" applyBorder="1" applyAlignment="1">
      <alignment horizontal="right"/>
    </xf>
    <xf numFmtId="0" fontId="9" fillId="0" borderId="13" xfId="0" applyNumberFormat="1" applyFont="1" applyBorder="1" applyAlignment="1">
      <alignment horizontal="right"/>
    </xf>
    <xf numFmtId="12" fontId="8" fillId="5" borderId="1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right"/>
    </xf>
    <xf numFmtId="9" fontId="6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 indent="2"/>
    </xf>
    <xf numFmtId="0" fontId="8" fillId="0" borderId="13" xfId="0" applyNumberFormat="1" applyFont="1" applyBorder="1" applyAlignment="1">
      <alignment horizontal="right"/>
    </xf>
    <xf numFmtId="12" fontId="8" fillId="5" borderId="6" xfId="0" applyNumberFormat="1" applyFont="1" applyFill="1" applyBorder="1" applyAlignment="1">
      <alignment horizontal="right" vertical="center" wrapText="1"/>
    </xf>
    <xf numFmtId="12" fontId="8" fillId="5" borderId="9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indent="3"/>
    </xf>
    <xf numFmtId="0" fontId="8" fillId="6" borderId="10" xfId="0" applyFont="1" applyFill="1" applyBorder="1" applyAlignment="1">
      <alignment horizontal="left" indent="1"/>
    </xf>
    <xf numFmtId="0" fontId="8" fillId="6" borderId="13" xfId="0" applyNumberFormat="1" applyFont="1" applyFill="1" applyBorder="1"/>
    <xf numFmtId="0" fontId="8" fillId="6" borderId="8" xfId="0" applyFont="1" applyFill="1" applyBorder="1"/>
    <xf numFmtId="0" fontId="8" fillId="7" borderId="11" xfId="0" applyFont="1" applyFill="1" applyBorder="1" applyAlignment="1">
      <alignment horizontal="left"/>
    </xf>
    <xf numFmtId="0" fontId="8" fillId="7" borderId="9" xfId="0" applyNumberFormat="1" applyFont="1" applyFill="1" applyBorder="1"/>
    <xf numFmtId="0" fontId="8" fillId="0" borderId="10" xfId="0" applyFont="1" applyBorder="1" applyAlignment="1">
      <alignment horizontal="left" indent="2"/>
    </xf>
    <xf numFmtId="0" fontId="8" fillId="0" borderId="10" xfId="0" applyFont="1" applyBorder="1" applyAlignment="1">
      <alignment horizontal="left" indent="3"/>
    </xf>
    <xf numFmtId="0" fontId="8" fillId="6" borderId="7" xfId="0" applyFont="1" applyFill="1" applyBorder="1"/>
    <xf numFmtId="9" fontId="8" fillId="2" borderId="12" xfId="0" applyNumberFormat="1" applyFont="1" applyFill="1" applyBorder="1" applyAlignment="1">
      <alignment horizontal="center"/>
    </xf>
    <xf numFmtId="9" fontId="8" fillId="6" borderId="13" xfId="0" applyNumberFormat="1" applyFont="1" applyFill="1" applyBorder="1" applyAlignment="1">
      <alignment horizontal="center"/>
    </xf>
    <xf numFmtId="9" fontId="8" fillId="6" borderId="4" xfId="0" applyNumberFormat="1" applyFont="1" applyFill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9" fontId="8" fillId="3" borderId="9" xfId="0" applyNumberFormat="1" applyFont="1" applyFill="1" applyBorder="1" applyAlignment="1">
      <alignment horizontal="center"/>
    </xf>
    <xf numFmtId="164" fontId="8" fillId="3" borderId="9" xfId="3" applyNumberFormat="1" applyFont="1" applyFill="1" applyBorder="1" applyAlignment="1">
      <alignment horizontal="right"/>
    </xf>
    <xf numFmtId="164" fontId="8" fillId="5" borderId="6" xfId="3" applyNumberFormat="1" applyFont="1" applyFill="1" applyBorder="1" applyAlignment="1">
      <alignment horizontal="right" vertical="center" wrapText="1"/>
    </xf>
    <xf numFmtId="164" fontId="8" fillId="5" borderId="9" xfId="3" applyNumberFormat="1" applyFont="1" applyFill="1" applyBorder="1" applyAlignment="1">
      <alignment horizontal="right" vertical="center" wrapText="1"/>
    </xf>
    <xf numFmtId="9" fontId="8" fillId="0" borderId="13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 indent="2"/>
    </xf>
    <xf numFmtId="0" fontId="8" fillId="2" borderId="14" xfId="0" applyNumberFormat="1" applyFont="1" applyFill="1" applyBorder="1"/>
    <xf numFmtId="0" fontId="8" fillId="0" borderId="0" xfId="0" applyNumberFormat="1" applyFont="1" applyBorder="1"/>
    <xf numFmtId="0" fontId="9" fillId="0" borderId="0" xfId="0" applyNumberFormat="1" applyFont="1" applyBorder="1"/>
    <xf numFmtId="0" fontId="9" fillId="0" borderId="15" xfId="0" applyNumberFormat="1" applyFont="1" applyBorder="1"/>
    <xf numFmtId="0" fontId="9" fillId="0" borderId="0" xfId="0" applyNumberFormat="1" applyFont="1"/>
    <xf numFmtId="0" fontId="8" fillId="2" borderId="14" xfId="0" applyNumberFormat="1" applyFont="1" applyFill="1" applyBorder="1" applyAlignment="1">
      <alignment horizontal="right"/>
    </xf>
    <xf numFmtId="12" fontId="8" fillId="5" borderId="2" xfId="0" applyNumberFormat="1" applyFont="1" applyFill="1" applyBorder="1" applyAlignment="1">
      <alignment horizontal="right" vertical="center" wrapText="1"/>
    </xf>
    <xf numFmtId="12" fontId="8" fillId="5" borderId="14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/>
    </xf>
    <xf numFmtId="12" fontId="8" fillId="5" borderId="6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9" fillId="0" borderId="7" xfId="0" applyFont="1" applyBorder="1" applyAlignment="1">
      <alignment horizontal="left" indent="2"/>
    </xf>
    <xf numFmtId="12" fontId="8" fillId="5" borderId="9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/>
    </xf>
    <xf numFmtId="164" fontId="8" fillId="3" borderId="14" xfId="3" applyNumberFormat="1" applyFont="1" applyFill="1" applyBorder="1" applyAlignment="1">
      <alignment horizontal="right"/>
    </xf>
    <xf numFmtId="164" fontId="8" fillId="3" borderId="14" xfId="3" applyNumberFormat="1" applyFont="1" applyFill="1" applyBorder="1"/>
    <xf numFmtId="164" fontId="8" fillId="5" borderId="2" xfId="3" applyNumberFormat="1" applyFont="1" applyFill="1" applyBorder="1" applyAlignment="1">
      <alignment horizontal="right" vertical="center" wrapText="1"/>
    </xf>
    <xf numFmtId="164" fontId="8" fillId="5" borderId="14" xfId="3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left" indent="3"/>
    </xf>
    <xf numFmtId="0" fontId="9" fillId="0" borderId="7" xfId="0" applyFont="1" applyBorder="1" applyAlignment="1">
      <alignment horizontal="left" indent="3"/>
    </xf>
    <xf numFmtId="0" fontId="9" fillId="0" borderId="7" xfId="0" applyNumberFormat="1" applyFont="1" applyBorder="1"/>
    <xf numFmtId="0" fontId="0" fillId="2" borderId="9" xfId="0" applyFill="1" applyBorder="1"/>
    <xf numFmtId="0" fontId="8" fillId="2" borderId="6" xfId="0" applyFont="1" applyFill="1" applyBorder="1" applyAlignment="1">
      <alignment horizontal="left"/>
    </xf>
    <xf numFmtId="0" fontId="8" fillId="2" borderId="6" xfId="0" applyNumberFormat="1" applyFont="1" applyFill="1" applyBorder="1"/>
    <xf numFmtId="0" fontId="8" fillId="3" borderId="6" xfId="0" applyNumberFormat="1" applyFont="1" applyFill="1" applyBorder="1"/>
    <xf numFmtId="0" fontId="8" fillId="7" borderId="6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righ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right" vertical="center" wrapText="1"/>
    </xf>
    <xf numFmtId="0" fontId="8" fillId="7" borderId="9" xfId="0" applyFont="1" applyFill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9" fontId="8" fillId="8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/>
    <xf numFmtId="9" fontId="9" fillId="3" borderId="9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9" fontId="9" fillId="3" borderId="6" xfId="0" applyNumberFormat="1" applyFont="1" applyFill="1" applyBorder="1" applyAlignment="1">
      <alignment horizontal="center"/>
    </xf>
    <xf numFmtId="0" fontId="8" fillId="9" borderId="9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right" vertical="center" wrapText="1"/>
    </xf>
    <xf numFmtId="164" fontId="8" fillId="7" borderId="9" xfId="3" applyNumberFormat="1" applyFont="1" applyFill="1" applyBorder="1" applyAlignment="1">
      <alignment vertical="center" wrapText="1"/>
    </xf>
    <xf numFmtId="164" fontId="8" fillId="7" borderId="7" xfId="3" applyNumberFormat="1" applyFont="1" applyFill="1" applyBorder="1" applyAlignment="1">
      <alignment vertical="center" wrapText="1"/>
    </xf>
    <xf numFmtId="164" fontId="8" fillId="3" borderId="9" xfId="3" applyNumberFormat="1" applyFont="1" applyFill="1" applyBorder="1"/>
    <xf numFmtId="164" fontId="8" fillId="7" borderId="9" xfId="3" applyNumberFormat="1" applyFont="1" applyFill="1" applyBorder="1"/>
    <xf numFmtId="164" fontId="8" fillId="6" borderId="7" xfId="3" applyNumberFormat="1" applyFont="1" applyFill="1" applyBorder="1"/>
    <xf numFmtId="9" fontId="8" fillId="0" borderId="13" xfId="0" applyNumberFormat="1" applyFont="1" applyBorder="1" applyAlignment="1">
      <alignment horizontal="center"/>
    </xf>
    <xf numFmtId="9" fontId="8" fillId="7" borderId="6" xfId="0" applyNumberFormat="1" applyFont="1" applyFill="1" applyBorder="1" applyAlignment="1">
      <alignment horizontal="center" vertical="center" wrapText="1"/>
    </xf>
    <xf numFmtId="9" fontId="8" fillId="7" borderId="13" xfId="0" applyNumberFormat="1" applyFont="1" applyFill="1" applyBorder="1" applyAlignment="1">
      <alignment horizontal="center" vertical="center" wrapText="1"/>
    </xf>
    <xf numFmtId="9" fontId="9" fillId="9" borderId="9" xfId="0" applyNumberFormat="1" applyFont="1" applyFill="1" applyBorder="1" applyAlignment="1">
      <alignment horizontal="center" vertical="center" wrapText="1"/>
    </xf>
    <xf numFmtId="9" fontId="9" fillId="3" borderId="12" xfId="0" applyNumberFormat="1" applyFont="1" applyFill="1" applyBorder="1" applyAlignment="1">
      <alignment horizontal="center"/>
    </xf>
    <xf numFmtId="9" fontId="8" fillId="2" borderId="6" xfId="0" applyNumberFormat="1" applyFont="1" applyFill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9" fontId="8" fillId="0" borderId="13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9" fontId="8" fillId="4" borderId="6" xfId="0" applyNumberFormat="1" applyFont="1" applyFill="1" applyBorder="1" applyAlignment="1">
      <alignment horizontal="center" vertical="center" wrapText="1"/>
    </xf>
    <xf numFmtId="9" fontId="8" fillId="4" borderId="7" xfId="0" applyNumberFormat="1" applyFont="1" applyFill="1" applyBorder="1" applyAlignment="1">
      <alignment horizontal="center" vertical="center" wrapText="1"/>
    </xf>
    <xf numFmtId="9" fontId="8" fillId="5" borderId="6" xfId="0" applyNumberFormat="1" applyFont="1" applyFill="1" applyBorder="1" applyAlignment="1">
      <alignment horizontal="center" vertical="center" wrapText="1"/>
    </xf>
    <xf numFmtId="9" fontId="8" fillId="5" borderId="13" xfId="0" applyNumberFormat="1" applyFont="1" applyFill="1" applyBorder="1" applyAlignment="1">
      <alignment horizontal="center" vertical="center" wrapText="1"/>
    </xf>
    <xf numFmtId="12" fontId="8" fillId="5" borderId="1" xfId="0" applyNumberFormat="1" applyFont="1" applyFill="1" applyBorder="1" applyAlignment="1">
      <alignment horizontal="center" vertical="center" wrapText="1"/>
    </xf>
    <xf numFmtId="12" fontId="8" fillId="5" borderId="10" xfId="0" applyNumberFormat="1" applyFont="1" applyFill="1" applyBorder="1" applyAlignment="1">
      <alignment horizontal="center" vertical="center" wrapText="1"/>
    </xf>
    <xf numFmtId="12" fontId="8" fillId="5" borderId="6" xfId="0" applyNumberFormat="1" applyFont="1" applyFill="1" applyBorder="1" applyAlignment="1">
      <alignment horizontal="center" vertical="center" wrapText="1"/>
    </xf>
    <xf numFmtId="12" fontId="8" fillId="5" borderId="7" xfId="0" applyNumberFormat="1" applyFont="1" applyFill="1" applyBorder="1" applyAlignment="1">
      <alignment horizontal="center" vertical="center" wrapText="1"/>
    </xf>
    <xf numFmtId="9" fontId="8" fillId="5" borderId="7" xfId="0" applyNumberFormat="1" applyFont="1" applyFill="1" applyBorder="1" applyAlignment="1">
      <alignment horizontal="center" vertical="center" wrapText="1"/>
    </xf>
    <xf numFmtId="12" fontId="8" fillId="5" borderId="13" xfId="0" applyNumberFormat="1" applyFont="1" applyFill="1" applyBorder="1" applyAlignment="1">
      <alignment horizontal="center" vertical="center" wrapText="1"/>
    </xf>
    <xf numFmtId="12" fontId="8" fillId="5" borderId="3" xfId="0" applyNumberFormat="1" applyFont="1" applyFill="1" applyBorder="1" applyAlignment="1">
      <alignment horizontal="center" vertical="center" wrapText="1"/>
    </xf>
    <xf numFmtId="12" fontId="8" fillId="5" borderId="16" xfId="0" applyNumberFormat="1" applyFont="1" applyFill="1" applyBorder="1" applyAlignment="1">
      <alignment horizontal="center" vertical="center" wrapText="1"/>
    </xf>
    <xf numFmtId="9" fontId="8" fillId="7" borderId="6" xfId="0" applyNumberFormat="1" applyFont="1" applyFill="1" applyBorder="1" applyAlignment="1">
      <alignment horizontal="center" vertical="center" wrapText="1"/>
    </xf>
    <xf numFmtId="9" fontId="8" fillId="7" borderId="13" xfId="0" applyNumberFormat="1" applyFont="1" applyFill="1" applyBorder="1" applyAlignment="1">
      <alignment horizontal="center" vertical="center" wrapText="1"/>
    </xf>
    <xf numFmtId="9" fontId="8" fillId="7" borderId="7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9" fontId="8" fillId="7" borderId="3" xfId="0" applyNumberFormat="1" applyFont="1" applyFill="1" applyBorder="1" applyAlignment="1">
      <alignment horizontal="center" vertical="center" wrapText="1"/>
    </xf>
    <xf numFmtId="9" fontId="8" fillId="7" borderId="4" xfId="0" applyNumberFormat="1" applyFont="1" applyFill="1" applyBorder="1" applyAlignment="1">
      <alignment horizontal="center" vertical="center" wrapText="1"/>
    </xf>
    <xf numFmtId="9" fontId="8" fillId="6" borderId="6" xfId="0" applyNumberFormat="1" applyFont="1" applyFill="1" applyBorder="1" applyAlignment="1">
      <alignment horizontal="center" vertical="center" wrapText="1"/>
    </xf>
    <xf numFmtId="9" fontId="8" fillId="6" borderId="7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zoomScaleNormal="100" workbookViewId="0">
      <selection activeCell="E9" sqref="E9"/>
    </sheetView>
  </sheetViews>
  <sheetFormatPr baseColWidth="10" defaultRowHeight="14.4" x14ac:dyDescent="0.3"/>
  <cols>
    <col min="1" max="1" width="6.109375" customWidth="1"/>
    <col min="2" max="2" width="37.44140625" bestFit="1" customWidth="1"/>
    <col min="3" max="3" width="16.6640625" style="20" customWidth="1"/>
    <col min="4" max="4" width="17.6640625" style="5" customWidth="1"/>
  </cols>
  <sheetData>
    <row r="1" spans="1:4" ht="15.6" x14ac:dyDescent="0.3">
      <c r="A1" s="111" t="s">
        <v>83</v>
      </c>
      <c r="B1" s="111"/>
      <c r="C1" s="17"/>
      <c r="D1" s="6"/>
    </row>
    <row r="2" spans="1:4" x14ac:dyDescent="0.3">
      <c r="A2" s="7" t="s">
        <v>84</v>
      </c>
      <c r="C2" s="18"/>
      <c r="D2" s="7"/>
    </row>
    <row r="3" spans="1:4" x14ac:dyDescent="0.3">
      <c r="A3" s="8" t="s">
        <v>85</v>
      </c>
      <c r="C3" s="19"/>
      <c r="D3" s="8"/>
    </row>
    <row r="4" spans="1:4" ht="15" thickBot="1" x14ac:dyDescent="0.35"/>
    <row r="5" spans="1:4" x14ac:dyDescent="0.3">
      <c r="B5" s="116" t="s">
        <v>90</v>
      </c>
      <c r="C5" s="118" t="s">
        <v>91</v>
      </c>
      <c r="D5" s="114" t="s">
        <v>107</v>
      </c>
    </row>
    <row r="6" spans="1:4" ht="15" thickBot="1" x14ac:dyDescent="0.35">
      <c r="B6" s="117"/>
      <c r="C6" s="119"/>
      <c r="D6" s="115"/>
    </row>
    <row r="7" spans="1:4" ht="15" thickBot="1" x14ac:dyDescent="0.35">
      <c r="B7" s="9" t="s">
        <v>41</v>
      </c>
      <c r="C7" s="21">
        <v>8</v>
      </c>
      <c r="D7" s="11">
        <f>(C8+C10)/C7</f>
        <v>1</v>
      </c>
    </row>
    <row r="8" spans="1:4" x14ac:dyDescent="0.3">
      <c r="B8" s="16" t="s">
        <v>6</v>
      </c>
      <c r="C8" s="15">
        <v>5</v>
      </c>
      <c r="D8" s="108"/>
    </row>
    <row r="9" spans="1:4" x14ac:dyDescent="0.3">
      <c r="B9" s="12" t="s">
        <v>5</v>
      </c>
      <c r="C9" s="29">
        <v>3</v>
      </c>
      <c r="D9" s="109"/>
    </row>
    <row r="10" spans="1:4" ht="15" thickBot="1" x14ac:dyDescent="0.35">
      <c r="B10" s="14" t="s">
        <v>9</v>
      </c>
      <c r="C10" s="22">
        <v>3</v>
      </c>
      <c r="D10" s="110"/>
    </row>
    <row r="11" spans="1:4" ht="15" thickBot="1" x14ac:dyDescent="0.35">
      <c r="B11" s="9" t="s">
        <v>42</v>
      </c>
      <c r="C11" s="21">
        <v>83</v>
      </c>
      <c r="D11" s="11">
        <f>(C12+C15+C16+C17)/C11</f>
        <v>0.97590361445783136</v>
      </c>
    </row>
    <row r="12" spans="1:4" x14ac:dyDescent="0.3">
      <c r="B12" s="16" t="s">
        <v>6</v>
      </c>
      <c r="C12" s="15">
        <v>74</v>
      </c>
      <c r="D12" s="108"/>
    </row>
    <row r="13" spans="1:4" x14ac:dyDescent="0.3">
      <c r="B13" s="12" t="s">
        <v>5</v>
      </c>
      <c r="C13" s="29">
        <v>9</v>
      </c>
      <c r="D13" s="109"/>
    </row>
    <row r="14" spans="1:4" x14ac:dyDescent="0.3">
      <c r="B14" s="14" t="s">
        <v>2</v>
      </c>
      <c r="C14" s="22">
        <v>2</v>
      </c>
      <c r="D14" s="109"/>
    </row>
    <row r="15" spans="1:4" x14ac:dyDescent="0.3">
      <c r="B15" s="14" t="s">
        <v>9</v>
      </c>
      <c r="C15" s="22">
        <v>4</v>
      </c>
      <c r="D15" s="109"/>
    </row>
    <row r="16" spans="1:4" x14ac:dyDescent="0.3">
      <c r="B16" s="14" t="s">
        <v>0</v>
      </c>
      <c r="C16" s="22">
        <v>1</v>
      </c>
      <c r="D16" s="109"/>
    </row>
    <row r="17" spans="2:4" ht="15" thickBot="1" x14ac:dyDescent="0.35">
      <c r="B17" s="14" t="s">
        <v>4</v>
      </c>
      <c r="C17" s="22">
        <v>2</v>
      </c>
      <c r="D17" s="110"/>
    </row>
    <row r="18" spans="2:4" ht="15" thickBot="1" x14ac:dyDescent="0.35">
      <c r="B18" s="9" t="s">
        <v>44</v>
      </c>
      <c r="C18" s="21">
        <v>2238</v>
      </c>
      <c r="D18" s="11">
        <f>(C19+C22+C23+C24+C25+C28+C29+C30+C31+C32-C27)/C18</f>
        <v>0.93431635388739942</v>
      </c>
    </row>
    <row r="19" spans="2:4" x14ac:dyDescent="0.3">
      <c r="B19" s="16" t="s">
        <v>6</v>
      </c>
      <c r="C19" s="15">
        <v>1557</v>
      </c>
      <c r="D19" s="108"/>
    </row>
    <row r="20" spans="2:4" x14ac:dyDescent="0.3">
      <c r="B20" s="12" t="s">
        <v>3</v>
      </c>
      <c r="C20" s="29">
        <v>80</v>
      </c>
      <c r="D20" s="109"/>
    </row>
    <row r="21" spans="2:4" x14ac:dyDescent="0.3">
      <c r="B21" s="14" t="s">
        <v>2</v>
      </c>
      <c r="C21" s="22">
        <v>1</v>
      </c>
      <c r="D21" s="109"/>
    </row>
    <row r="22" spans="2:4" x14ac:dyDescent="0.3">
      <c r="B22" s="14" t="s">
        <v>1</v>
      </c>
      <c r="C22" s="22">
        <v>3</v>
      </c>
      <c r="D22" s="109"/>
    </row>
    <row r="23" spans="2:4" x14ac:dyDescent="0.3">
      <c r="B23" s="14" t="s">
        <v>9</v>
      </c>
      <c r="C23" s="22">
        <v>73</v>
      </c>
      <c r="D23" s="109"/>
    </row>
    <row r="24" spans="2:4" x14ac:dyDescent="0.3">
      <c r="B24" s="14" t="s">
        <v>0</v>
      </c>
      <c r="C24" s="22">
        <v>1</v>
      </c>
      <c r="D24" s="109"/>
    </row>
    <row r="25" spans="2:4" x14ac:dyDescent="0.3">
      <c r="B25" s="14" t="s">
        <v>4</v>
      </c>
      <c r="C25" s="22">
        <v>2</v>
      </c>
      <c r="D25" s="109"/>
    </row>
    <row r="26" spans="2:4" x14ac:dyDescent="0.3">
      <c r="B26" s="12" t="s">
        <v>5</v>
      </c>
      <c r="C26" s="29">
        <v>601</v>
      </c>
      <c r="D26" s="109"/>
    </row>
    <row r="27" spans="2:4" x14ac:dyDescent="0.3">
      <c r="B27" s="14" t="s">
        <v>10</v>
      </c>
      <c r="C27" s="22">
        <v>73</v>
      </c>
      <c r="D27" s="109"/>
    </row>
    <row r="28" spans="2:4" x14ac:dyDescent="0.3">
      <c r="B28" s="14" t="s">
        <v>2</v>
      </c>
      <c r="C28" s="22">
        <v>28</v>
      </c>
      <c r="D28" s="109"/>
    </row>
    <row r="29" spans="2:4" x14ac:dyDescent="0.3">
      <c r="B29" s="14" t="s">
        <v>1</v>
      </c>
      <c r="C29" s="22">
        <v>78</v>
      </c>
      <c r="D29" s="109"/>
    </row>
    <row r="30" spans="2:4" x14ac:dyDescent="0.3">
      <c r="B30" s="14" t="s">
        <v>9</v>
      </c>
      <c r="C30" s="22">
        <v>272</v>
      </c>
      <c r="D30" s="109"/>
    </row>
    <row r="31" spans="2:4" x14ac:dyDescent="0.3">
      <c r="B31" s="14" t="s">
        <v>0</v>
      </c>
      <c r="C31" s="22">
        <v>99</v>
      </c>
      <c r="D31" s="109"/>
    </row>
    <row r="32" spans="2:4" ht="15" thickBot="1" x14ac:dyDescent="0.35">
      <c r="B32" s="14" t="s">
        <v>4</v>
      </c>
      <c r="C32" s="22">
        <v>51</v>
      </c>
      <c r="D32" s="110"/>
    </row>
    <row r="33" spans="2:4" ht="15" thickBot="1" x14ac:dyDescent="0.35">
      <c r="B33" s="9" t="s">
        <v>43</v>
      </c>
      <c r="C33" s="21">
        <v>16</v>
      </c>
      <c r="D33" s="11">
        <f>(C34+C36+C37+C39)/C33</f>
        <v>1</v>
      </c>
    </row>
    <row r="34" spans="2:4" x14ac:dyDescent="0.3">
      <c r="B34" s="16" t="s">
        <v>6</v>
      </c>
      <c r="C34" s="15">
        <v>8</v>
      </c>
      <c r="D34" s="108"/>
    </row>
    <row r="35" spans="2:4" x14ac:dyDescent="0.3">
      <c r="B35" s="12" t="s">
        <v>3</v>
      </c>
      <c r="C35" s="29">
        <v>5</v>
      </c>
      <c r="D35" s="109"/>
    </row>
    <row r="36" spans="2:4" x14ac:dyDescent="0.3">
      <c r="B36" s="14" t="s">
        <v>9</v>
      </c>
      <c r="C36" s="22">
        <v>4</v>
      </c>
      <c r="D36" s="109"/>
    </row>
    <row r="37" spans="2:4" x14ac:dyDescent="0.3">
      <c r="B37" s="14" t="s">
        <v>0</v>
      </c>
      <c r="C37" s="22">
        <v>1</v>
      </c>
      <c r="D37" s="109"/>
    </row>
    <row r="38" spans="2:4" x14ac:dyDescent="0.3">
      <c r="B38" s="12" t="s">
        <v>5</v>
      </c>
      <c r="C38" s="29">
        <v>3</v>
      </c>
      <c r="D38" s="109"/>
    </row>
    <row r="39" spans="2:4" ht="15" thickBot="1" x14ac:dyDescent="0.35">
      <c r="B39" s="14" t="s">
        <v>1</v>
      </c>
      <c r="C39" s="22">
        <v>3</v>
      </c>
      <c r="D39" s="110"/>
    </row>
    <row r="40" spans="2:4" ht="15" thickBot="1" x14ac:dyDescent="0.35">
      <c r="B40" s="9" t="s">
        <v>47</v>
      </c>
      <c r="C40" s="21">
        <v>279</v>
      </c>
      <c r="D40" s="11">
        <f>(C41+C44++C45+C49+C50+C52+C51-C47)/C40</f>
        <v>0.967741935483871</v>
      </c>
    </row>
    <row r="41" spans="2:4" x14ac:dyDescent="0.3">
      <c r="B41" s="16" t="s">
        <v>6</v>
      </c>
      <c r="C41" s="15">
        <v>140</v>
      </c>
      <c r="D41" s="108"/>
    </row>
    <row r="42" spans="2:4" x14ac:dyDescent="0.3">
      <c r="B42" s="12" t="s">
        <v>3</v>
      </c>
      <c r="C42" s="29">
        <v>44</v>
      </c>
      <c r="D42" s="109"/>
    </row>
    <row r="43" spans="2:4" x14ac:dyDescent="0.3">
      <c r="B43" s="14" t="s">
        <v>2</v>
      </c>
      <c r="C43" s="22">
        <v>1</v>
      </c>
      <c r="D43" s="109"/>
    </row>
    <row r="44" spans="2:4" x14ac:dyDescent="0.3">
      <c r="B44" s="14" t="s">
        <v>9</v>
      </c>
      <c r="C44" s="22">
        <v>42</v>
      </c>
      <c r="D44" s="109"/>
    </row>
    <row r="45" spans="2:4" x14ac:dyDescent="0.3">
      <c r="B45" s="14" t="s">
        <v>0</v>
      </c>
      <c r="C45" s="22">
        <v>1</v>
      </c>
      <c r="D45" s="109"/>
    </row>
    <row r="46" spans="2:4" x14ac:dyDescent="0.3">
      <c r="B46" s="12" t="s">
        <v>5</v>
      </c>
      <c r="C46" s="29">
        <v>95</v>
      </c>
      <c r="D46" s="109"/>
    </row>
    <row r="47" spans="2:4" x14ac:dyDescent="0.3">
      <c r="B47" s="14" t="s">
        <v>10</v>
      </c>
      <c r="C47" s="22">
        <v>2</v>
      </c>
      <c r="D47" s="109"/>
    </row>
    <row r="48" spans="2:4" x14ac:dyDescent="0.3">
      <c r="B48" s="14" t="s">
        <v>2</v>
      </c>
      <c r="C48" s="22">
        <v>4</v>
      </c>
      <c r="D48" s="109"/>
    </row>
    <row r="49" spans="2:4" x14ac:dyDescent="0.3">
      <c r="B49" s="14" t="s">
        <v>1</v>
      </c>
      <c r="C49" s="22">
        <v>7</v>
      </c>
      <c r="D49" s="109"/>
    </row>
    <row r="50" spans="2:4" x14ac:dyDescent="0.3">
      <c r="B50" s="14" t="s">
        <v>9</v>
      </c>
      <c r="C50" s="22">
        <v>61</v>
      </c>
      <c r="D50" s="109"/>
    </row>
    <row r="51" spans="2:4" x14ac:dyDescent="0.3">
      <c r="B51" s="14" t="s">
        <v>0</v>
      </c>
      <c r="C51" s="22">
        <v>15</v>
      </c>
      <c r="D51" s="109"/>
    </row>
    <row r="52" spans="2:4" ht="15" thickBot="1" x14ac:dyDescent="0.35">
      <c r="B52" s="14" t="s">
        <v>4</v>
      </c>
      <c r="C52" s="22">
        <v>6</v>
      </c>
      <c r="D52" s="110"/>
    </row>
    <row r="53" spans="2:4" ht="15" thickBot="1" x14ac:dyDescent="0.35">
      <c r="B53" s="9" t="s">
        <v>48</v>
      </c>
      <c r="C53" s="21">
        <v>125</v>
      </c>
      <c r="D53" s="11">
        <f>(C54+C57+C61+C62+C63-C59-C56)/C53</f>
        <v>0.95199999999999996</v>
      </c>
    </row>
    <row r="54" spans="2:4" x14ac:dyDescent="0.3">
      <c r="B54" s="16" t="s">
        <v>6</v>
      </c>
      <c r="C54" s="15">
        <v>97</v>
      </c>
      <c r="D54" s="108"/>
    </row>
    <row r="55" spans="2:4" x14ac:dyDescent="0.3">
      <c r="B55" s="12" t="s">
        <v>3</v>
      </c>
      <c r="C55" s="29">
        <v>13</v>
      </c>
      <c r="D55" s="109"/>
    </row>
    <row r="56" spans="2:4" x14ac:dyDescent="0.3">
      <c r="B56" s="14" t="s">
        <v>10</v>
      </c>
      <c r="C56" s="22">
        <v>1</v>
      </c>
      <c r="D56" s="109"/>
    </row>
    <row r="57" spans="2:4" x14ac:dyDescent="0.3">
      <c r="B57" s="14" t="s">
        <v>9</v>
      </c>
      <c r="C57" s="22">
        <v>12</v>
      </c>
      <c r="D57" s="109"/>
    </row>
    <row r="58" spans="2:4" x14ac:dyDescent="0.3">
      <c r="B58" s="12" t="s">
        <v>5</v>
      </c>
      <c r="C58" s="29">
        <v>15</v>
      </c>
      <c r="D58" s="109"/>
    </row>
    <row r="59" spans="2:4" x14ac:dyDescent="0.3">
      <c r="B59" s="14" t="s">
        <v>10</v>
      </c>
      <c r="C59" s="22">
        <v>1</v>
      </c>
      <c r="D59" s="109"/>
    </row>
    <row r="60" spans="2:4" x14ac:dyDescent="0.3">
      <c r="B60" s="14" t="s">
        <v>2</v>
      </c>
      <c r="C60" s="22">
        <v>2</v>
      </c>
      <c r="D60" s="109"/>
    </row>
    <row r="61" spans="2:4" x14ac:dyDescent="0.3">
      <c r="B61" s="14" t="s">
        <v>1</v>
      </c>
      <c r="C61" s="22">
        <v>1</v>
      </c>
      <c r="D61" s="109"/>
    </row>
    <row r="62" spans="2:4" x14ac:dyDescent="0.3">
      <c r="B62" s="14" t="s">
        <v>9</v>
      </c>
      <c r="C62" s="22">
        <v>8</v>
      </c>
      <c r="D62" s="109"/>
    </row>
    <row r="63" spans="2:4" ht="15" thickBot="1" x14ac:dyDescent="0.35">
      <c r="B63" s="14" t="s">
        <v>0</v>
      </c>
      <c r="C63" s="22">
        <v>3</v>
      </c>
      <c r="D63" s="110"/>
    </row>
    <row r="64" spans="2:4" ht="15" thickBot="1" x14ac:dyDescent="0.35">
      <c r="B64" s="9" t="s">
        <v>49</v>
      </c>
      <c r="C64" s="21">
        <v>16</v>
      </c>
      <c r="D64" s="11">
        <f>(C65+C67-C69)/C64</f>
        <v>0.875</v>
      </c>
    </row>
    <row r="65" spans="2:4" x14ac:dyDescent="0.3">
      <c r="B65" s="16" t="s">
        <v>6</v>
      </c>
      <c r="C65" s="15">
        <v>13</v>
      </c>
      <c r="D65" s="108"/>
    </row>
    <row r="66" spans="2:4" x14ac:dyDescent="0.3">
      <c r="B66" s="12" t="s">
        <v>3</v>
      </c>
      <c r="C66" s="29">
        <v>2</v>
      </c>
      <c r="D66" s="109"/>
    </row>
    <row r="67" spans="2:4" x14ac:dyDescent="0.3">
      <c r="B67" s="14" t="s">
        <v>9</v>
      </c>
      <c r="C67" s="22">
        <v>2</v>
      </c>
      <c r="D67" s="109"/>
    </row>
    <row r="68" spans="2:4" x14ac:dyDescent="0.3">
      <c r="B68" s="12" t="s">
        <v>5</v>
      </c>
      <c r="C68" s="29">
        <v>1</v>
      </c>
      <c r="D68" s="109"/>
    </row>
    <row r="69" spans="2:4" ht="15" thickBot="1" x14ac:dyDescent="0.35">
      <c r="B69" s="14" t="s">
        <v>10</v>
      </c>
      <c r="C69" s="22">
        <v>1</v>
      </c>
      <c r="D69" s="110"/>
    </row>
    <row r="70" spans="2:4" ht="15" thickBot="1" x14ac:dyDescent="0.35">
      <c r="B70" s="9" t="s">
        <v>65</v>
      </c>
      <c r="C70" s="21">
        <v>28</v>
      </c>
      <c r="D70" s="11">
        <f>(C71+C73+C75+C76)/C70</f>
        <v>1</v>
      </c>
    </row>
    <row r="71" spans="2:4" x14ac:dyDescent="0.3">
      <c r="B71" s="16" t="s">
        <v>6</v>
      </c>
      <c r="C71" s="15">
        <v>23</v>
      </c>
      <c r="D71" s="108"/>
    </row>
    <row r="72" spans="2:4" x14ac:dyDescent="0.3">
      <c r="B72" s="12" t="s">
        <v>3</v>
      </c>
      <c r="C72" s="29">
        <v>1</v>
      </c>
      <c r="D72" s="109"/>
    </row>
    <row r="73" spans="2:4" x14ac:dyDescent="0.3">
      <c r="B73" s="14" t="s">
        <v>9</v>
      </c>
      <c r="C73" s="22">
        <v>1</v>
      </c>
      <c r="D73" s="109"/>
    </row>
    <row r="74" spans="2:4" x14ac:dyDescent="0.3">
      <c r="B74" s="12" t="s">
        <v>5</v>
      </c>
      <c r="C74" s="29">
        <v>4</v>
      </c>
      <c r="D74" s="109"/>
    </row>
    <row r="75" spans="2:4" x14ac:dyDescent="0.3">
      <c r="B75" s="14" t="s">
        <v>9</v>
      </c>
      <c r="C75" s="22">
        <v>3</v>
      </c>
      <c r="D75" s="109"/>
    </row>
    <row r="76" spans="2:4" ht="15" thickBot="1" x14ac:dyDescent="0.35">
      <c r="B76" s="14" t="s">
        <v>0</v>
      </c>
      <c r="C76" s="22">
        <v>1</v>
      </c>
      <c r="D76" s="110"/>
    </row>
    <row r="77" spans="2:4" ht="15" thickBot="1" x14ac:dyDescent="0.35">
      <c r="B77" s="9" t="s">
        <v>69</v>
      </c>
      <c r="C77" s="21">
        <v>8</v>
      </c>
      <c r="D77" s="11">
        <f>(0+C79+C81)/C77</f>
        <v>1</v>
      </c>
    </row>
    <row r="78" spans="2:4" x14ac:dyDescent="0.3">
      <c r="B78" s="16" t="s">
        <v>3</v>
      </c>
      <c r="C78" s="15">
        <v>2</v>
      </c>
      <c r="D78" s="108"/>
    </row>
    <row r="79" spans="2:4" x14ac:dyDescent="0.3">
      <c r="B79" s="14" t="s">
        <v>9</v>
      </c>
      <c r="C79" s="22">
        <v>2</v>
      </c>
      <c r="D79" s="109"/>
    </row>
    <row r="80" spans="2:4" x14ac:dyDescent="0.3">
      <c r="B80" s="12" t="s">
        <v>5</v>
      </c>
      <c r="C80" s="29">
        <v>6</v>
      </c>
      <c r="D80" s="109"/>
    </row>
    <row r="81" spans="2:4" ht="15" thickBot="1" x14ac:dyDescent="0.35">
      <c r="B81" s="14" t="s">
        <v>9</v>
      </c>
      <c r="C81" s="22">
        <v>6</v>
      </c>
      <c r="D81" s="110"/>
    </row>
    <row r="82" spans="2:4" ht="15" thickBot="1" x14ac:dyDescent="0.35">
      <c r="B82" s="9" t="s">
        <v>58</v>
      </c>
      <c r="C82" s="21">
        <v>335</v>
      </c>
      <c r="D82" s="11">
        <f>(C83+C85+C86+C89+C90+C91+C92-C88)/C82</f>
        <v>0.9880597014925373</v>
      </c>
    </row>
    <row r="83" spans="2:4" x14ac:dyDescent="0.3">
      <c r="B83" s="16" t="s">
        <v>6</v>
      </c>
      <c r="C83" s="15">
        <v>243</v>
      </c>
      <c r="D83" s="108"/>
    </row>
    <row r="84" spans="2:4" x14ac:dyDescent="0.3">
      <c r="B84" s="12" t="s">
        <v>3</v>
      </c>
      <c r="C84" s="29">
        <v>33</v>
      </c>
      <c r="D84" s="109"/>
    </row>
    <row r="85" spans="2:4" x14ac:dyDescent="0.3">
      <c r="B85" s="14" t="s">
        <v>1</v>
      </c>
      <c r="C85" s="22">
        <v>1</v>
      </c>
      <c r="D85" s="109"/>
    </row>
    <row r="86" spans="2:4" x14ac:dyDescent="0.3">
      <c r="B86" s="14" t="s">
        <v>9</v>
      </c>
      <c r="C86" s="22">
        <v>16</v>
      </c>
      <c r="D86" s="109"/>
    </row>
    <row r="87" spans="2:4" x14ac:dyDescent="0.3">
      <c r="B87" s="12" t="s">
        <v>5</v>
      </c>
      <c r="C87" s="29">
        <v>75</v>
      </c>
      <c r="D87" s="109"/>
    </row>
    <row r="88" spans="2:4" x14ac:dyDescent="0.3">
      <c r="B88" s="14" t="s">
        <v>10</v>
      </c>
      <c r="C88" s="22">
        <v>2</v>
      </c>
      <c r="D88" s="109"/>
    </row>
    <row r="89" spans="2:4" x14ac:dyDescent="0.3">
      <c r="B89" s="14" t="s">
        <v>1</v>
      </c>
      <c r="C89" s="22">
        <v>7</v>
      </c>
      <c r="D89" s="109"/>
    </row>
    <row r="90" spans="2:4" x14ac:dyDescent="0.3">
      <c r="B90" s="14" t="s">
        <v>9</v>
      </c>
      <c r="C90" s="22">
        <v>53</v>
      </c>
      <c r="D90" s="109"/>
    </row>
    <row r="91" spans="2:4" x14ac:dyDescent="0.3">
      <c r="B91" s="14" t="s">
        <v>0</v>
      </c>
      <c r="C91" s="22">
        <v>10</v>
      </c>
      <c r="D91" s="109"/>
    </row>
    <row r="92" spans="2:4" ht="15" thickBot="1" x14ac:dyDescent="0.35">
      <c r="B92" s="14" t="s">
        <v>4</v>
      </c>
      <c r="C92" s="22">
        <v>3</v>
      </c>
      <c r="D92" s="110"/>
    </row>
    <row r="93" spans="2:4" ht="15" thickBot="1" x14ac:dyDescent="0.35">
      <c r="B93" s="9" t="s">
        <v>38</v>
      </c>
      <c r="C93" s="21">
        <v>16</v>
      </c>
      <c r="D93" s="11">
        <f>(C94+C96+C97)/C93</f>
        <v>1</v>
      </c>
    </row>
    <row r="94" spans="2:4" x14ac:dyDescent="0.3">
      <c r="B94" s="16" t="s">
        <v>6</v>
      </c>
      <c r="C94" s="15">
        <v>13</v>
      </c>
      <c r="D94" s="108"/>
    </row>
    <row r="95" spans="2:4" x14ac:dyDescent="0.3">
      <c r="B95" s="12" t="s">
        <v>5</v>
      </c>
      <c r="C95" s="29">
        <v>3</v>
      </c>
      <c r="D95" s="109"/>
    </row>
    <row r="96" spans="2:4" x14ac:dyDescent="0.3">
      <c r="B96" s="14" t="s">
        <v>9</v>
      </c>
      <c r="C96" s="22">
        <v>2</v>
      </c>
      <c r="D96" s="109"/>
    </row>
    <row r="97" spans="2:4" ht="15" thickBot="1" x14ac:dyDescent="0.35">
      <c r="B97" s="14" t="s">
        <v>0</v>
      </c>
      <c r="C97" s="22">
        <v>1</v>
      </c>
      <c r="D97" s="110"/>
    </row>
    <row r="98" spans="2:4" ht="15" thickBot="1" x14ac:dyDescent="0.35">
      <c r="B98" s="16" t="s">
        <v>95</v>
      </c>
      <c r="C98" s="30">
        <f>C7+C11+C18+C33+C40+C53+C64+C70+C77+C82+C93</f>
        <v>3152</v>
      </c>
      <c r="D98" s="112">
        <f>(C99+C10+C15+C16+C17+C22+C23+C24+C25+C29+C30+C31+C32+C36+C37+C39+C44+C45+C49+C50+C51+C52+C57+C61+C62+C63+C67+C73+C75+C76+C79+C81+C85+C86+C89+C90+C91+C92+C96+C97-C27-C47-C56-C59-C88)/C98</f>
        <v>0.9375</v>
      </c>
    </row>
    <row r="99" spans="2:4" ht="15" thickBot="1" x14ac:dyDescent="0.35">
      <c r="B99" s="23" t="s">
        <v>97</v>
      </c>
      <c r="C99" s="31">
        <f>C8+C12+C19+C34+C41+C54+C65+C71+C83+C94</f>
        <v>2173</v>
      </c>
      <c r="D99" s="113"/>
    </row>
  </sheetData>
  <mergeCells count="16">
    <mergeCell ref="D83:D92"/>
    <mergeCell ref="D94:D97"/>
    <mergeCell ref="A1:B1"/>
    <mergeCell ref="D98:D99"/>
    <mergeCell ref="D8:D10"/>
    <mergeCell ref="D12:D17"/>
    <mergeCell ref="D19:D32"/>
    <mergeCell ref="D34:D39"/>
    <mergeCell ref="D41:D52"/>
    <mergeCell ref="D54:D63"/>
    <mergeCell ref="D65:D69"/>
    <mergeCell ref="D71:D76"/>
    <mergeCell ref="D78:D81"/>
    <mergeCell ref="D5:D6"/>
    <mergeCell ref="B5:B6"/>
    <mergeCell ref="C5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zoomScaleNormal="100" workbookViewId="0">
      <selection activeCell="G10" sqref="G10"/>
    </sheetView>
  </sheetViews>
  <sheetFormatPr baseColWidth="10" defaultRowHeight="14.4" x14ac:dyDescent="0.3"/>
  <cols>
    <col min="1" max="1" width="7.109375" customWidth="1"/>
    <col min="2" max="2" width="45.33203125" bestFit="1" customWidth="1"/>
    <col min="3" max="3" width="21.44140625" style="20" bestFit="1" customWidth="1"/>
    <col min="4" max="4" width="18.6640625" style="5" customWidth="1"/>
    <col min="5" max="5" width="11.88671875" bestFit="1" customWidth="1"/>
  </cols>
  <sheetData>
    <row r="1" spans="1:4" ht="15.75" x14ac:dyDescent="0.25">
      <c r="A1" s="6" t="s">
        <v>83</v>
      </c>
      <c r="C1" s="17"/>
      <c r="D1" s="25"/>
    </row>
    <row r="2" spans="1:4" ht="15" x14ac:dyDescent="0.25">
      <c r="A2" s="7" t="s">
        <v>88</v>
      </c>
      <c r="C2" s="18"/>
      <c r="D2" s="26"/>
    </row>
    <row r="3" spans="1:4" ht="15" x14ac:dyDescent="0.25">
      <c r="A3" s="8" t="s">
        <v>85</v>
      </c>
      <c r="C3" s="19"/>
      <c r="D3" s="27"/>
    </row>
    <row r="4" spans="1:4" ht="15.75" thickBot="1" x14ac:dyDescent="0.3"/>
    <row r="5" spans="1:4" ht="14.4" customHeight="1" x14ac:dyDescent="0.3">
      <c r="B5" s="118" t="s">
        <v>90</v>
      </c>
      <c r="C5" s="122" t="s">
        <v>91</v>
      </c>
      <c r="D5" s="114" t="s">
        <v>107</v>
      </c>
    </row>
    <row r="6" spans="1:4" ht="15" thickBot="1" x14ac:dyDescent="0.35">
      <c r="B6" s="121"/>
      <c r="C6" s="123"/>
      <c r="D6" s="115"/>
    </row>
    <row r="7" spans="1:4" ht="15.75" thickBot="1" x14ac:dyDescent="0.3">
      <c r="B7" s="62" t="s">
        <v>39</v>
      </c>
      <c r="C7" s="59">
        <v>216</v>
      </c>
      <c r="D7" s="11">
        <f>(C8+C10+C11+C15+C16+C17+C18-C13)/C7</f>
        <v>0.88888888888888884</v>
      </c>
    </row>
    <row r="8" spans="1:4" ht="15" x14ac:dyDescent="0.25">
      <c r="B8" s="63" t="s">
        <v>6</v>
      </c>
      <c r="C8" s="60">
        <v>69</v>
      </c>
      <c r="D8" s="50"/>
    </row>
    <row r="9" spans="1:4" ht="15" x14ac:dyDescent="0.25">
      <c r="B9" s="64" t="s">
        <v>3</v>
      </c>
      <c r="C9" s="24">
        <v>6</v>
      </c>
      <c r="D9" s="50"/>
    </row>
    <row r="10" spans="1:4" ht="15" x14ac:dyDescent="0.25">
      <c r="B10" s="53" t="s">
        <v>1</v>
      </c>
      <c r="C10" s="52">
        <v>2</v>
      </c>
      <c r="D10" s="50"/>
    </row>
    <row r="11" spans="1:4" ht="15" x14ac:dyDescent="0.25">
      <c r="B11" s="53" t="s">
        <v>9</v>
      </c>
      <c r="C11" s="52">
        <v>4</v>
      </c>
      <c r="D11" s="50"/>
    </row>
    <row r="12" spans="1:4" ht="15" x14ac:dyDescent="0.25">
      <c r="B12" s="64" t="s">
        <v>5</v>
      </c>
      <c r="C12" s="24">
        <v>141</v>
      </c>
      <c r="D12" s="50"/>
    </row>
    <row r="13" spans="1:4" ht="15" x14ac:dyDescent="0.25">
      <c r="B13" s="53" t="s">
        <v>10</v>
      </c>
      <c r="C13" s="52">
        <v>1</v>
      </c>
      <c r="D13" s="50"/>
    </row>
    <row r="14" spans="1:4" ht="15" x14ac:dyDescent="0.25">
      <c r="B14" s="53" t="s">
        <v>2</v>
      </c>
      <c r="C14" s="52">
        <v>22</v>
      </c>
      <c r="D14" s="50"/>
    </row>
    <row r="15" spans="1:4" ht="15" x14ac:dyDescent="0.25">
      <c r="B15" s="53" t="s">
        <v>1</v>
      </c>
      <c r="C15" s="52">
        <v>50</v>
      </c>
      <c r="D15" s="50"/>
    </row>
    <row r="16" spans="1:4" ht="15" x14ac:dyDescent="0.25">
      <c r="B16" s="53" t="s">
        <v>9</v>
      </c>
      <c r="C16" s="52">
        <v>55</v>
      </c>
      <c r="D16" s="50"/>
    </row>
    <row r="17" spans="2:4" ht="15" x14ac:dyDescent="0.25">
      <c r="B17" s="53" t="s">
        <v>0</v>
      </c>
      <c r="C17" s="52">
        <v>4</v>
      </c>
      <c r="D17" s="50"/>
    </row>
    <row r="18" spans="2:4" ht="15.75" thickBot="1" x14ac:dyDescent="0.3">
      <c r="B18" s="53" t="s">
        <v>4</v>
      </c>
      <c r="C18" s="52">
        <v>9</v>
      </c>
      <c r="D18" s="50"/>
    </row>
    <row r="19" spans="2:4" ht="15.75" thickBot="1" x14ac:dyDescent="0.3">
      <c r="B19" s="62" t="s">
        <v>40</v>
      </c>
      <c r="C19" s="59">
        <v>76</v>
      </c>
      <c r="D19" s="11">
        <f>(C20+C23+C24+C25+C26)/C19</f>
        <v>0.98684210526315785</v>
      </c>
    </row>
    <row r="20" spans="2:4" ht="15" x14ac:dyDescent="0.25">
      <c r="B20" s="63" t="s">
        <v>6</v>
      </c>
      <c r="C20" s="60">
        <v>42</v>
      </c>
      <c r="D20" s="50"/>
    </row>
    <row r="21" spans="2:4" ht="15" x14ac:dyDescent="0.25">
      <c r="B21" s="64" t="s">
        <v>5</v>
      </c>
      <c r="C21" s="24">
        <v>34</v>
      </c>
      <c r="D21" s="50"/>
    </row>
    <row r="22" spans="2:4" ht="15" x14ac:dyDescent="0.25">
      <c r="B22" s="53" t="s">
        <v>2</v>
      </c>
      <c r="C22" s="52">
        <v>1</v>
      </c>
      <c r="D22" s="50"/>
    </row>
    <row r="23" spans="2:4" ht="15" x14ac:dyDescent="0.25">
      <c r="B23" s="53" t="s">
        <v>1</v>
      </c>
      <c r="C23" s="52">
        <v>16</v>
      </c>
      <c r="D23" s="50"/>
    </row>
    <row r="24" spans="2:4" ht="15" x14ac:dyDescent="0.25">
      <c r="B24" s="53" t="s">
        <v>9</v>
      </c>
      <c r="C24" s="52">
        <v>13</v>
      </c>
      <c r="D24" s="50"/>
    </row>
    <row r="25" spans="2:4" ht="15" x14ac:dyDescent="0.25">
      <c r="B25" s="53" t="s">
        <v>0</v>
      </c>
      <c r="C25" s="52">
        <v>2</v>
      </c>
      <c r="D25" s="50"/>
    </row>
    <row r="26" spans="2:4" ht="15.75" thickBot="1" x14ac:dyDescent="0.3">
      <c r="B26" s="53" t="s">
        <v>4</v>
      </c>
      <c r="C26" s="52">
        <v>2</v>
      </c>
      <c r="D26" s="50"/>
    </row>
    <row r="27" spans="2:4" ht="15.75" thickBot="1" x14ac:dyDescent="0.3">
      <c r="B27" s="62" t="s">
        <v>41</v>
      </c>
      <c r="C27" s="59">
        <v>188</v>
      </c>
      <c r="D27" s="11">
        <f>(C28+C30+C31+C35+C36+C37+C38-C33)/C27</f>
        <v>0.93617021276595747</v>
      </c>
    </row>
    <row r="28" spans="2:4" ht="15" x14ac:dyDescent="0.25">
      <c r="B28" s="63" t="s">
        <v>6</v>
      </c>
      <c r="C28" s="60">
        <v>72</v>
      </c>
      <c r="D28" s="50"/>
    </row>
    <row r="29" spans="2:4" ht="15" x14ac:dyDescent="0.25">
      <c r="B29" s="64" t="s">
        <v>3</v>
      </c>
      <c r="C29" s="24">
        <v>16</v>
      </c>
      <c r="D29" s="50"/>
    </row>
    <row r="30" spans="2:4" ht="15" x14ac:dyDescent="0.25">
      <c r="B30" s="53" t="s">
        <v>1</v>
      </c>
      <c r="C30" s="52">
        <v>8</v>
      </c>
      <c r="D30" s="50"/>
    </row>
    <row r="31" spans="2:4" x14ac:dyDescent="0.3">
      <c r="B31" s="53" t="s">
        <v>4</v>
      </c>
      <c r="C31" s="52">
        <v>8</v>
      </c>
      <c r="D31" s="50"/>
    </row>
    <row r="32" spans="2:4" x14ac:dyDescent="0.3">
      <c r="B32" s="64" t="s">
        <v>5</v>
      </c>
      <c r="C32" s="24">
        <v>100</v>
      </c>
      <c r="D32" s="50"/>
    </row>
    <row r="33" spans="2:4" x14ac:dyDescent="0.3">
      <c r="B33" s="53" t="s">
        <v>10</v>
      </c>
      <c r="C33" s="52">
        <v>3</v>
      </c>
      <c r="D33" s="50"/>
    </row>
    <row r="34" spans="2:4" x14ac:dyDescent="0.3">
      <c r="B34" s="53" t="s">
        <v>2</v>
      </c>
      <c r="C34" s="52">
        <v>6</v>
      </c>
      <c r="D34" s="50"/>
    </row>
    <row r="35" spans="2:4" x14ac:dyDescent="0.3">
      <c r="B35" s="53" t="s">
        <v>1</v>
      </c>
      <c r="C35" s="52">
        <v>44</v>
      </c>
      <c r="D35" s="50"/>
    </row>
    <row r="36" spans="2:4" x14ac:dyDescent="0.3">
      <c r="B36" s="53" t="s">
        <v>9</v>
      </c>
      <c r="C36" s="52">
        <v>35</v>
      </c>
      <c r="D36" s="50"/>
    </row>
    <row r="37" spans="2:4" x14ac:dyDescent="0.3">
      <c r="B37" s="53" t="s">
        <v>0</v>
      </c>
      <c r="C37" s="52">
        <v>4</v>
      </c>
      <c r="D37" s="50"/>
    </row>
    <row r="38" spans="2:4" ht="15" thickBot="1" x14ac:dyDescent="0.35">
      <c r="B38" s="53" t="s">
        <v>4</v>
      </c>
      <c r="C38" s="52">
        <v>8</v>
      </c>
      <c r="D38" s="50"/>
    </row>
    <row r="39" spans="2:4" ht="15" thickBot="1" x14ac:dyDescent="0.35">
      <c r="B39" s="62" t="s">
        <v>45</v>
      </c>
      <c r="C39" s="59">
        <v>64</v>
      </c>
      <c r="D39" s="11">
        <f>(C40+C42+C45+C46+C47+C48)/C39</f>
        <v>0.796875</v>
      </c>
    </row>
    <row r="40" spans="2:4" x14ac:dyDescent="0.3">
      <c r="B40" s="63" t="s">
        <v>6</v>
      </c>
      <c r="C40" s="60">
        <v>1</v>
      </c>
      <c r="D40" s="50"/>
    </row>
    <row r="41" spans="2:4" x14ac:dyDescent="0.3">
      <c r="B41" s="64" t="s">
        <v>3</v>
      </c>
      <c r="C41" s="24">
        <v>6</v>
      </c>
      <c r="D41" s="50"/>
    </row>
    <row r="42" spans="2:4" x14ac:dyDescent="0.3">
      <c r="B42" s="53" t="s">
        <v>9</v>
      </c>
      <c r="C42" s="52">
        <v>6</v>
      </c>
      <c r="D42" s="50"/>
    </row>
    <row r="43" spans="2:4" x14ac:dyDescent="0.3">
      <c r="B43" s="64" t="s">
        <v>5</v>
      </c>
      <c r="C43" s="24">
        <v>57</v>
      </c>
      <c r="D43" s="50"/>
    </row>
    <row r="44" spans="2:4" x14ac:dyDescent="0.3">
      <c r="B44" s="53" t="s">
        <v>2</v>
      </c>
      <c r="C44" s="52">
        <v>13</v>
      </c>
      <c r="D44" s="50"/>
    </row>
    <row r="45" spans="2:4" x14ac:dyDescent="0.3">
      <c r="B45" s="53" t="s">
        <v>1</v>
      </c>
      <c r="C45" s="52">
        <v>21</v>
      </c>
      <c r="D45" s="50"/>
    </row>
    <row r="46" spans="2:4" x14ac:dyDescent="0.3">
      <c r="B46" s="53" t="s">
        <v>9</v>
      </c>
      <c r="C46" s="52">
        <v>16</v>
      </c>
      <c r="D46" s="50"/>
    </row>
    <row r="47" spans="2:4" x14ac:dyDescent="0.3">
      <c r="B47" s="53" t="s">
        <v>0</v>
      </c>
      <c r="C47" s="52">
        <v>3</v>
      </c>
      <c r="D47" s="50"/>
    </row>
    <row r="48" spans="2:4" ht="15" thickBot="1" x14ac:dyDescent="0.35">
      <c r="B48" s="53" t="s">
        <v>4</v>
      </c>
      <c r="C48" s="52">
        <v>4</v>
      </c>
      <c r="D48" s="50"/>
    </row>
    <row r="49" spans="2:4" ht="15" thickBot="1" x14ac:dyDescent="0.35">
      <c r="B49" s="62" t="s">
        <v>51</v>
      </c>
      <c r="C49" s="59">
        <v>212</v>
      </c>
      <c r="D49" s="11">
        <f>(C50+C52+C56+C57+C58+C59-C54)/C49</f>
        <v>0.96698113207547165</v>
      </c>
    </row>
    <row r="50" spans="2:4" x14ac:dyDescent="0.3">
      <c r="B50" s="63" t="s">
        <v>6</v>
      </c>
      <c r="C50" s="60">
        <v>90</v>
      </c>
      <c r="D50" s="50"/>
    </row>
    <row r="51" spans="2:4" x14ac:dyDescent="0.3">
      <c r="B51" s="64" t="s">
        <v>3</v>
      </c>
      <c r="C51" s="24">
        <v>4</v>
      </c>
      <c r="D51" s="50"/>
    </row>
    <row r="52" spans="2:4" x14ac:dyDescent="0.3">
      <c r="B52" s="53" t="s">
        <v>4</v>
      </c>
      <c r="C52" s="52">
        <v>4</v>
      </c>
      <c r="D52" s="50"/>
    </row>
    <row r="53" spans="2:4" x14ac:dyDescent="0.3">
      <c r="B53" s="64" t="s">
        <v>5</v>
      </c>
      <c r="C53" s="24">
        <v>118</v>
      </c>
      <c r="D53" s="50"/>
    </row>
    <row r="54" spans="2:4" x14ac:dyDescent="0.3">
      <c r="B54" s="53" t="s">
        <v>10</v>
      </c>
      <c r="C54" s="52">
        <v>1</v>
      </c>
      <c r="D54" s="50"/>
    </row>
    <row r="55" spans="2:4" x14ac:dyDescent="0.3">
      <c r="B55" s="53" t="s">
        <v>2</v>
      </c>
      <c r="C55" s="52">
        <v>5</v>
      </c>
      <c r="D55" s="50"/>
    </row>
    <row r="56" spans="2:4" x14ac:dyDescent="0.3">
      <c r="B56" s="53" t="s">
        <v>1</v>
      </c>
      <c r="C56" s="52">
        <v>66</v>
      </c>
      <c r="D56" s="50"/>
    </row>
    <row r="57" spans="2:4" x14ac:dyDescent="0.3">
      <c r="B57" s="53" t="s">
        <v>9</v>
      </c>
      <c r="C57" s="52">
        <v>38</v>
      </c>
      <c r="D57" s="50"/>
    </row>
    <row r="58" spans="2:4" x14ac:dyDescent="0.3">
      <c r="B58" s="53" t="s">
        <v>0</v>
      </c>
      <c r="C58" s="52">
        <v>3</v>
      </c>
      <c r="D58" s="50"/>
    </row>
    <row r="59" spans="2:4" ht="15" thickBot="1" x14ac:dyDescent="0.35">
      <c r="B59" s="53" t="s">
        <v>4</v>
      </c>
      <c r="C59" s="52">
        <v>5</v>
      </c>
      <c r="D59" s="50"/>
    </row>
    <row r="60" spans="2:4" ht="15" thickBot="1" x14ac:dyDescent="0.35">
      <c r="B60" s="62" t="s">
        <v>42</v>
      </c>
      <c r="C60" s="59">
        <v>785</v>
      </c>
      <c r="D60" s="11">
        <f>(C61+C63+C64+C65+C69+C70+C71+C72-C67)/C60</f>
        <v>0.93503184713375798</v>
      </c>
    </row>
    <row r="61" spans="2:4" x14ac:dyDescent="0.3">
      <c r="B61" s="63" t="s">
        <v>6</v>
      </c>
      <c r="C61" s="60">
        <v>489</v>
      </c>
      <c r="D61" s="50"/>
    </row>
    <row r="62" spans="2:4" x14ac:dyDescent="0.3">
      <c r="B62" s="64" t="s">
        <v>3</v>
      </c>
      <c r="C62" s="24">
        <v>93</v>
      </c>
      <c r="D62" s="50"/>
    </row>
    <row r="63" spans="2:4" x14ac:dyDescent="0.3">
      <c r="B63" s="53" t="s">
        <v>1</v>
      </c>
      <c r="C63" s="52">
        <v>9</v>
      </c>
      <c r="D63" s="50"/>
    </row>
    <row r="64" spans="2:4" x14ac:dyDescent="0.3">
      <c r="B64" s="53" t="s">
        <v>9</v>
      </c>
      <c r="C64" s="52">
        <v>80</v>
      </c>
      <c r="D64" s="50"/>
    </row>
    <row r="65" spans="2:4" x14ac:dyDescent="0.3">
      <c r="B65" s="53" t="s">
        <v>4</v>
      </c>
      <c r="C65" s="52">
        <v>4</v>
      </c>
      <c r="D65" s="50"/>
    </row>
    <row r="66" spans="2:4" x14ac:dyDescent="0.3">
      <c r="B66" s="64" t="s">
        <v>5</v>
      </c>
      <c r="C66" s="24">
        <v>203</v>
      </c>
      <c r="D66" s="50"/>
    </row>
    <row r="67" spans="2:4" x14ac:dyDescent="0.3">
      <c r="B67" s="53" t="s">
        <v>10</v>
      </c>
      <c r="C67" s="52">
        <v>9</v>
      </c>
      <c r="D67" s="50"/>
    </row>
    <row r="68" spans="2:4" x14ac:dyDescent="0.3">
      <c r="B68" s="53" t="s">
        <v>2</v>
      </c>
      <c r="C68" s="52">
        <v>33</v>
      </c>
      <c r="D68" s="50"/>
    </row>
    <row r="69" spans="2:4" x14ac:dyDescent="0.3">
      <c r="B69" s="53" t="s">
        <v>1</v>
      </c>
      <c r="C69" s="52">
        <v>55</v>
      </c>
      <c r="D69" s="50"/>
    </row>
    <row r="70" spans="2:4" x14ac:dyDescent="0.3">
      <c r="B70" s="53" t="s">
        <v>9</v>
      </c>
      <c r="C70" s="52">
        <v>66</v>
      </c>
      <c r="D70" s="50"/>
    </row>
    <row r="71" spans="2:4" x14ac:dyDescent="0.3">
      <c r="B71" s="53" t="s">
        <v>0</v>
      </c>
      <c r="C71" s="52">
        <v>25</v>
      </c>
      <c r="D71" s="50"/>
    </row>
    <row r="72" spans="2:4" ht="15" thickBot="1" x14ac:dyDescent="0.35">
      <c r="B72" s="53" t="s">
        <v>4</v>
      </c>
      <c r="C72" s="52">
        <v>15</v>
      </c>
      <c r="D72" s="50"/>
    </row>
    <row r="73" spans="2:4" ht="15" thickBot="1" x14ac:dyDescent="0.35">
      <c r="B73" s="62" t="s">
        <v>44</v>
      </c>
      <c r="C73" s="59">
        <v>6786</v>
      </c>
      <c r="D73" s="11">
        <f>(C74+C78+C79+C80+C81+C85+C86+C87+C88-C83)/C73</f>
        <v>0.91777188328912462</v>
      </c>
    </row>
    <row r="74" spans="2:4" x14ac:dyDescent="0.3">
      <c r="B74" s="63" t="s">
        <v>6</v>
      </c>
      <c r="C74" s="60">
        <v>4528</v>
      </c>
      <c r="D74" s="50"/>
    </row>
    <row r="75" spans="2:4" x14ac:dyDescent="0.3">
      <c r="B75" s="64" t="s">
        <v>3</v>
      </c>
      <c r="C75" s="24">
        <v>417</v>
      </c>
      <c r="D75" s="50"/>
    </row>
    <row r="76" spans="2:4" x14ac:dyDescent="0.3">
      <c r="B76" s="65" t="s">
        <v>101</v>
      </c>
      <c r="C76" s="24">
        <v>2</v>
      </c>
      <c r="D76" s="50"/>
    </row>
    <row r="77" spans="2:4" x14ac:dyDescent="0.3">
      <c r="B77" s="53" t="s">
        <v>2</v>
      </c>
      <c r="C77" s="52">
        <v>7</v>
      </c>
      <c r="D77" s="50"/>
    </row>
    <row r="78" spans="2:4" x14ac:dyDescent="0.3">
      <c r="B78" s="53" t="s">
        <v>1</v>
      </c>
      <c r="C78" s="52">
        <v>98</v>
      </c>
      <c r="D78" s="50"/>
    </row>
    <row r="79" spans="2:4" x14ac:dyDescent="0.3">
      <c r="B79" s="53" t="s">
        <v>9</v>
      </c>
      <c r="C79" s="52">
        <v>234</v>
      </c>
      <c r="D79" s="50"/>
    </row>
    <row r="80" spans="2:4" x14ac:dyDescent="0.3">
      <c r="B80" s="53" t="s">
        <v>0</v>
      </c>
      <c r="C80" s="52">
        <v>22</v>
      </c>
      <c r="D80" s="50"/>
    </row>
    <row r="81" spans="2:4" x14ac:dyDescent="0.3">
      <c r="B81" s="53" t="s">
        <v>4</v>
      </c>
      <c r="C81" s="52">
        <v>54</v>
      </c>
      <c r="D81" s="50"/>
    </row>
    <row r="82" spans="2:4" x14ac:dyDescent="0.3">
      <c r="B82" s="64" t="s">
        <v>5</v>
      </c>
      <c r="C82" s="24">
        <v>1841</v>
      </c>
      <c r="D82" s="50"/>
    </row>
    <row r="83" spans="2:4" x14ac:dyDescent="0.3">
      <c r="B83" s="53" t="s">
        <v>10</v>
      </c>
      <c r="C83" s="52">
        <v>59</v>
      </c>
      <c r="D83" s="50"/>
    </row>
    <row r="84" spans="2:4" x14ac:dyDescent="0.3">
      <c r="B84" s="53" t="s">
        <v>2</v>
      </c>
      <c r="C84" s="52">
        <v>431</v>
      </c>
      <c r="D84" s="50"/>
    </row>
    <row r="85" spans="2:4" x14ac:dyDescent="0.3">
      <c r="B85" s="53" t="s">
        <v>1</v>
      </c>
      <c r="C85" s="52">
        <v>527</v>
      </c>
      <c r="D85" s="50"/>
    </row>
    <row r="86" spans="2:4" x14ac:dyDescent="0.3">
      <c r="B86" s="53" t="s">
        <v>9</v>
      </c>
      <c r="C86" s="52">
        <v>560</v>
      </c>
      <c r="D86" s="50"/>
    </row>
    <row r="87" spans="2:4" x14ac:dyDescent="0.3">
      <c r="B87" s="53" t="s">
        <v>0</v>
      </c>
      <c r="C87" s="52">
        <v>132</v>
      </c>
      <c r="D87" s="50"/>
    </row>
    <row r="88" spans="2:4" ht="15" thickBot="1" x14ac:dyDescent="0.35">
      <c r="B88" s="53" t="s">
        <v>4</v>
      </c>
      <c r="C88" s="52">
        <v>132</v>
      </c>
      <c r="D88" s="50"/>
    </row>
    <row r="89" spans="2:4" ht="15" thickBot="1" x14ac:dyDescent="0.35">
      <c r="B89" s="62" t="s">
        <v>43</v>
      </c>
      <c r="C89" s="59">
        <v>895</v>
      </c>
      <c r="D89" s="11">
        <f>(C90+C93+C94+C95+C99+C100+C101+C102+C92-C97)/C89</f>
        <v>0.90949720670391065</v>
      </c>
    </row>
    <row r="90" spans="2:4" x14ac:dyDescent="0.3">
      <c r="B90" s="63" t="s">
        <v>6</v>
      </c>
      <c r="C90" s="60">
        <v>422</v>
      </c>
      <c r="D90" s="50"/>
    </row>
    <row r="91" spans="2:4" x14ac:dyDescent="0.3">
      <c r="B91" s="64" t="s">
        <v>3</v>
      </c>
      <c r="C91" s="24">
        <v>64</v>
      </c>
      <c r="D91" s="50"/>
    </row>
    <row r="92" spans="2:4" x14ac:dyDescent="0.3">
      <c r="B92" s="53" t="s">
        <v>1</v>
      </c>
      <c r="C92" s="52">
        <v>25</v>
      </c>
      <c r="D92" s="50"/>
    </row>
    <row r="93" spans="2:4" x14ac:dyDescent="0.3">
      <c r="B93" s="53" t="s">
        <v>9</v>
      </c>
      <c r="C93" s="52">
        <v>22</v>
      </c>
      <c r="D93" s="50"/>
    </row>
    <row r="94" spans="2:4" x14ac:dyDescent="0.3">
      <c r="B94" s="53" t="s">
        <v>0</v>
      </c>
      <c r="C94" s="52">
        <v>6</v>
      </c>
      <c r="D94" s="50"/>
    </row>
    <row r="95" spans="2:4" x14ac:dyDescent="0.3">
      <c r="B95" s="53" t="s">
        <v>4</v>
      </c>
      <c r="C95" s="52">
        <v>11</v>
      </c>
      <c r="D95" s="50"/>
    </row>
    <row r="96" spans="2:4" x14ac:dyDescent="0.3">
      <c r="B96" s="64" t="s">
        <v>5</v>
      </c>
      <c r="C96" s="24">
        <v>409</v>
      </c>
      <c r="D96" s="50"/>
    </row>
    <row r="97" spans="2:4" x14ac:dyDescent="0.3">
      <c r="B97" s="53" t="s">
        <v>10</v>
      </c>
      <c r="C97" s="52">
        <v>10</v>
      </c>
      <c r="D97" s="50"/>
    </row>
    <row r="98" spans="2:4" x14ac:dyDescent="0.3">
      <c r="B98" s="53" t="s">
        <v>2</v>
      </c>
      <c r="C98" s="52">
        <v>61</v>
      </c>
      <c r="D98" s="50"/>
    </row>
    <row r="99" spans="2:4" x14ac:dyDescent="0.3">
      <c r="B99" s="53" t="s">
        <v>1</v>
      </c>
      <c r="C99" s="52">
        <v>253</v>
      </c>
      <c r="D99" s="50"/>
    </row>
    <row r="100" spans="2:4" x14ac:dyDescent="0.3">
      <c r="B100" s="53" t="s">
        <v>9</v>
      </c>
      <c r="C100" s="52">
        <v>48</v>
      </c>
      <c r="D100" s="50"/>
    </row>
    <row r="101" spans="2:4" x14ac:dyDescent="0.3">
      <c r="B101" s="53" t="s">
        <v>0</v>
      </c>
      <c r="C101" s="52">
        <v>10</v>
      </c>
      <c r="D101" s="50"/>
    </row>
    <row r="102" spans="2:4" ht="15" thickBot="1" x14ac:dyDescent="0.35">
      <c r="B102" s="53" t="s">
        <v>4</v>
      </c>
      <c r="C102" s="52">
        <v>27</v>
      </c>
      <c r="D102" s="50"/>
    </row>
    <row r="103" spans="2:4" ht="15" thickBot="1" x14ac:dyDescent="0.35">
      <c r="B103" s="62" t="s">
        <v>46</v>
      </c>
      <c r="C103" s="59">
        <v>12</v>
      </c>
      <c r="D103" s="11">
        <f>(C104+C107+C108+C109)/C103</f>
        <v>0.75</v>
      </c>
    </row>
    <row r="104" spans="2:4" x14ac:dyDescent="0.3">
      <c r="B104" s="63" t="s">
        <v>6</v>
      </c>
      <c r="C104" s="60">
        <v>5</v>
      </c>
      <c r="D104" s="50"/>
    </row>
    <row r="105" spans="2:4" x14ac:dyDescent="0.3">
      <c r="B105" s="64" t="s">
        <v>5</v>
      </c>
      <c r="C105" s="24">
        <v>7</v>
      </c>
      <c r="D105" s="50"/>
    </row>
    <row r="106" spans="2:4" x14ac:dyDescent="0.3">
      <c r="B106" s="53" t="s">
        <v>2</v>
      </c>
      <c r="C106" s="52">
        <v>3</v>
      </c>
      <c r="D106" s="50"/>
    </row>
    <row r="107" spans="2:4" x14ac:dyDescent="0.3">
      <c r="B107" s="53" t="s">
        <v>1</v>
      </c>
      <c r="C107" s="52">
        <v>2</v>
      </c>
      <c r="D107" s="50"/>
    </row>
    <row r="108" spans="2:4" x14ac:dyDescent="0.3">
      <c r="B108" s="53" t="s">
        <v>9</v>
      </c>
      <c r="C108" s="52">
        <v>1</v>
      </c>
      <c r="D108" s="50"/>
    </row>
    <row r="109" spans="2:4" ht="15" thickBot="1" x14ac:dyDescent="0.35">
      <c r="B109" s="53" t="s">
        <v>4</v>
      </c>
      <c r="C109" s="52">
        <v>1</v>
      </c>
      <c r="D109" s="50"/>
    </row>
    <row r="110" spans="2:4" ht="15" thickBot="1" x14ac:dyDescent="0.35">
      <c r="B110" s="62" t="s">
        <v>47</v>
      </c>
      <c r="C110" s="59">
        <v>1469</v>
      </c>
      <c r="D110" s="11">
        <f>(C111+C115+C116+C117+C118+C122+C123+C124+C125-C120)/C110</f>
        <v>0.95915588835942822</v>
      </c>
    </row>
    <row r="111" spans="2:4" x14ac:dyDescent="0.3">
      <c r="B111" s="63" t="s">
        <v>6</v>
      </c>
      <c r="C111" s="60">
        <v>914</v>
      </c>
      <c r="D111" s="50"/>
    </row>
    <row r="112" spans="2:4" x14ac:dyDescent="0.3">
      <c r="B112" s="64" t="s">
        <v>3</v>
      </c>
      <c r="C112" s="24">
        <v>149</v>
      </c>
      <c r="D112" s="50"/>
    </row>
    <row r="113" spans="2:4" x14ac:dyDescent="0.3">
      <c r="B113" s="65" t="s">
        <v>101</v>
      </c>
      <c r="C113" s="24">
        <v>2</v>
      </c>
      <c r="D113" s="50"/>
    </row>
    <row r="114" spans="2:4" x14ac:dyDescent="0.3">
      <c r="B114" s="53" t="s">
        <v>2</v>
      </c>
      <c r="C114" s="52">
        <v>5</v>
      </c>
      <c r="D114" s="50"/>
    </row>
    <row r="115" spans="2:4" x14ac:dyDescent="0.3">
      <c r="B115" s="53" t="s">
        <v>1</v>
      </c>
      <c r="C115" s="52">
        <v>13</v>
      </c>
      <c r="D115" s="50"/>
    </row>
    <row r="116" spans="2:4" x14ac:dyDescent="0.3">
      <c r="B116" s="53" t="s">
        <v>9</v>
      </c>
      <c r="C116" s="52">
        <v>111</v>
      </c>
      <c r="D116" s="50"/>
    </row>
    <row r="117" spans="2:4" x14ac:dyDescent="0.3">
      <c r="B117" s="53" t="s">
        <v>0</v>
      </c>
      <c r="C117" s="52">
        <v>8</v>
      </c>
      <c r="D117" s="50"/>
    </row>
    <row r="118" spans="2:4" x14ac:dyDescent="0.3">
      <c r="B118" s="53" t="s">
        <v>4</v>
      </c>
      <c r="C118" s="52">
        <v>9</v>
      </c>
      <c r="D118" s="50"/>
    </row>
    <row r="119" spans="2:4" x14ac:dyDescent="0.3">
      <c r="B119" s="64" t="s">
        <v>5</v>
      </c>
      <c r="C119" s="24">
        <v>406</v>
      </c>
      <c r="D119" s="50"/>
    </row>
    <row r="120" spans="2:4" x14ac:dyDescent="0.3">
      <c r="B120" s="53" t="s">
        <v>10</v>
      </c>
      <c r="C120" s="52">
        <v>6</v>
      </c>
      <c r="D120" s="50"/>
    </row>
    <row r="121" spans="2:4" x14ac:dyDescent="0.3">
      <c r="B121" s="53" t="s">
        <v>2</v>
      </c>
      <c r="C121" s="52">
        <v>40</v>
      </c>
      <c r="D121" s="50"/>
    </row>
    <row r="122" spans="2:4" x14ac:dyDescent="0.3">
      <c r="B122" s="53" t="s">
        <v>1</v>
      </c>
      <c r="C122" s="52">
        <v>95</v>
      </c>
      <c r="D122" s="50"/>
    </row>
    <row r="123" spans="2:4" x14ac:dyDescent="0.3">
      <c r="B123" s="53" t="s">
        <v>9</v>
      </c>
      <c r="C123" s="52">
        <v>215</v>
      </c>
      <c r="D123" s="50"/>
    </row>
    <row r="124" spans="2:4" x14ac:dyDescent="0.3">
      <c r="B124" s="53" t="s">
        <v>0</v>
      </c>
      <c r="C124" s="52">
        <v>23</v>
      </c>
      <c r="D124" s="50"/>
    </row>
    <row r="125" spans="2:4" ht="15" thickBot="1" x14ac:dyDescent="0.35">
      <c r="B125" s="53" t="s">
        <v>4</v>
      </c>
      <c r="C125" s="52">
        <v>27</v>
      </c>
      <c r="D125" s="50"/>
    </row>
    <row r="126" spans="2:4" ht="15" thickBot="1" x14ac:dyDescent="0.35">
      <c r="B126" s="62" t="s">
        <v>64</v>
      </c>
      <c r="C126" s="59">
        <v>20</v>
      </c>
      <c r="D126" s="11">
        <f>(C127+C129+C130+C131)/C126</f>
        <v>1</v>
      </c>
    </row>
    <row r="127" spans="2:4" x14ac:dyDescent="0.3">
      <c r="B127" s="63" t="s">
        <v>6</v>
      </c>
      <c r="C127" s="60">
        <v>13</v>
      </c>
      <c r="D127" s="50"/>
    </row>
    <row r="128" spans="2:4" x14ac:dyDescent="0.3">
      <c r="B128" s="64" t="s">
        <v>5</v>
      </c>
      <c r="C128" s="24">
        <v>7</v>
      </c>
      <c r="D128" s="50"/>
    </row>
    <row r="129" spans="2:6" x14ac:dyDescent="0.3">
      <c r="B129" s="53" t="s">
        <v>1</v>
      </c>
      <c r="C129" s="52">
        <v>1</v>
      </c>
      <c r="D129" s="50"/>
    </row>
    <row r="130" spans="2:6" x14ac:dyDescent="0.3">
      <c r="B130" s="53" t="s">
        <v>9</v>
      </c>
      <c r="C130" s="52">
        <v>4</v>
      </c>
      <c r="D130" s="50"/>
    </row>
    <row r="131" spans="2:6" ht="15" thickBot="1" x14ac:dyDescent="0.35">
      <c r="B131" s="53" t="s">
        <v>4</v>
      </c>
      <c r="C131" s="52">
        <v>2</v>
      </c>
      <c r="D131" s="50"/>
    </row>
    <row r="132" spans="2:6" ht="15" thickBot="1" x14ac:dyDescent="0.35">
      <c r="B132" s="62" t="s">
        <v>100</v>
      </c>
      <c r="C132" s="54">
        <v>60</v>
      </c>
      <c r="D132" s="11">
        <f>(C133+C13+C135+C138+C139)/C132</f>
        <v>0.6333333333333333</v>
      </c>
    </row>
    <row r="133" spans="2:6" x14ac:dyDescent="0.3">
      <c r="B133" s="63" t="s">
        <v>102</v>
      </c>
      <c r="C133" s="60">
        <v>15</v>
      </c>
      <c r="D133" s="50"/>
    </row>
    <row r="134" spans="2:6" x14ac:dyDescent="0.3">
      <c r="B134" s="64" t="s">
        <v>3</v>
      </c>
      <c r="C134" s="55">
        <v>20</v>
      </c>
      <c r="D134" s="50"/>
    </row>
    <row r="135" spans="2:6" x14ac:dyDescent="0.3">
      <c r="B135" s="53" t="s">
        <v>9</v>
      </c>
      <c r="C135" s="56">
        <v>20</v>
      </c>
      <c r="D135" s="50"/>
    </row>
    <row r="136" spans="2:6" x14ac:dyDescent="0.3">
      <c r="B136" s="64" t="s">
        <v>5</v>
      </c>
      <c r="C136" s="55">
        <v>25</v>
      </c>
      <c r="D136" s="50"/>
    </row>
    <row r="137" spans="2:6" x14ac:dyDescent="0.3">
      <c r="B137" s="53" t="s">
        <v>2</v>
      </c>
      <c r="C137" s="56">
        <v>23</v>
      </c>
      <c r="D137" s="50"/>
    </row>
    <row r="138" spans="2:6" x14ac:dyDescent="0.3">
      <c r="B138" s="53" t="s">
        <v>1</v>
      </c>
      <c r="C138" s="56">
        <v>1</v>
      </c>
      <c r="D138" s="50"/>
    </row>
    <row r="139" spans="2:6" ht="15" thickBot="1" x14ac:dyDescent="0.35">
      <c r="B139" s="66" t="s">
        <v>13</v>
      </c>
      <c r="C139" s="57">
        <v>1</v>
      </c>
      <c r="D139" s="51"/>
    </row>
    <row r="140" spans="2:6" ht="15" thickBot="1" x14ac:dyDescent="0.35">
      <c r="B140" s="62" t="s">
        <v>48</v>
      </c>
      <c r="C140" s="59">
        <v>1039</v>
      </c>
      <c r="D140" s="11">
        <f>(C141+C143+C144+C145+C149+C150+C151+C152-C147)/C140</f>
        <v>0.94995187680461979</v>
      </c>
      <c r="F140" s="2"/>
    </row>
    <row r="141" spans="2:6" x14ac:dyDescent="0.3">
      <c r="B141" s="63" t="s">
        <v>6</v>
      </c>
      <c r="C141" s="60">
        <v>719</v>
      </c>
      <c r="D141" s="50"/>
      <c r="F141" s="3"/>
    </row>
    <row r="142" spans="2:6" x14ac:dyDescent="0.3">
      <c r="B142" s="64" t="s">
        <v>3</v>
      </c>
      <c r="C142" s="24">
        <v>49</v>
      </c>
      <c r="D142" s="50"/>
      <c r="F142" s="3"/>
    </row>
    <row r="143" spans="2:6" x14ac:dyDescent="0.3">
      <c r="B143" s="53" t="s">
        <v>1</v>
      </c>
      <c r="C143" s="52">
        <v>8</v>
      </c>
      <c r="D143" s="50"/>
      <c r="F143" s="1"/>
    </row>
    <row r="144" spans="2:6" x14ac:dyDescent="0.3">
      <c r="B144" s="53" t="s">
        <v>9</v>
      </c>
      <c r="C144" s="52">
        <v>38</v>
      </c>
      <c r="D144" s="50"/>
      <c r="F144" s="1"/>
    </row>
    <row r="145" spans="2:6" x14ac:dyDescent="0.3">
      <c r="B145" s="53" t="s">
        <v>4</v>
      </c>
      <c r="C145" s="52">
        <v>3</v>
      </c>
      <c r="D145" s="50"/>
      <c r="F145" s="3"/>
    </row>
    <row r="146" spans="2:6" x14ac:dyDescent="0.3">
      <c r="B146" s="28" t="s">
        <v>5</v>
      </c>
      <c r="C146" s="24">
        <v>271</v>
      </c>
      <c r="D146" s="50"/>
      <c r="F146" s="1"/>
    </row>
    <row r="147" spans="2:6" x14ac:dyDescent="0.3">
      <c r="B147" s="53" t="s">
        <v>10</v>
      </c>
      <c r="C147" s="52">
        <v>5</v>
      </c>
      <c r="D147" s="50"/>
      <c r="F147" s="1"/>
    </row>
    <row r="148" spans="2:6" x14ac:dyDescent="0.3">
      <c r="B148" s="53" t="s">
        <v>2</v>
      </c>
      <c r="C148" s="52">
        <v>41</v>
      </c>
      <c r="D148" s="50"/>
      <c r="F148" s="1"/>
    </row>
    <row r="149" spans="2:6" x14ac:dyDescent="0.3">
      <c r="B149" s="53" t="s">
        <v>1</v>
      </c>
      <c r="C149" s="52">
        <v>59</v>
      </c>
      <c r="D149" s="50"/>
      <c r="F149" s="1"/>
    </row>
    <row r="150" spans="2:6" x14ac:dyDescent="0.3">
      <c r="B150" s="53" t="s">
        <v>9</v>
      </c>
      <c r="C150" s="52">
        <v>108</v>
      </c>
      <c r="D150" s="50"/>
    </row>
    <row r="151" spans="2:6" x14ac:dyDescent="0.3">
      <c r="B151" s="53" t="s">
        <v>0</v>
      </c>
      <c r="C151" s="52">
        <v>38</v>
      </c>
      <c r="D151" s="50"/>
    </row>
    <row r="152" spans="2:6" ht="15" thickBot="1" x14ac:dyDescent="0.35">
      <c r="B152" s="53" t="s">
        <v>4</v>
      </c>
      <c r="C152" s="52">
        <v>19</v>
      </c>
      <c r="D152" s="50"/>
    </row>
    <row r="153" spans="2:6" ht="15" thickBot="1" x14ac:dyDescent="0.35">
      <c r="B153" s="62" t="s">
        <v>50</v>
      </c>
      <c r="C153" s="59">
        <v>48</v>
      </c>
      <c r="D153" s="11">
        <f>(C154+C156+C159+C160+C161+C162)/C153</f>
        <v>0.95833333333333337</v>
      </c>
    </row>
    <row r="154" spans="2:6" x14ac:dyDescent="0.3">
      <c r="B154" s="63" t="s">
        <v>6</v>
      </c>
      <c r="C154" s="60">
        <v>27</v>
      </c>
      <c r="D154" s="50"/>
    </row>
    <row r="155" spans="2:6" x14ac:dyDescent="0.3">
      <c r="B155" s="64" t="s">
        <v>3</v>
      </c>
      <c r="C155" s="24">
        <v>3</v>
      </c>
      <c r="D155" s="50"/>
    </row>
    <row r="156" spans="2:6" x14ac:dyDescent="0.3">
      <c r="B156" s="53" t="s">
        <v>9</v>
      </c>
      <c r="C156" s="52">
        <v>3</v>
      </c>
      <c r="D156" s="50"/>
    </row>
    <row r="157" spans="2:6" x14ac:dyDescent="0.3">
      <c r="B157" s="64" t="s">
        <v>5</v>
      </c>
      <c r="C157" s="24">
        <v>18</v>
      </c>
      <c r="D157" s="50"/>
    </row>
    <row r="158" spans="2:6" x14ac:dyDescent="0.3">
      <c r="B158" s="53" t="s">
        <v>2</v>
      </c>
      <c r="C158" s="52">
        <v>2</v>
      </c>
      <c r="D158" s="50"/>
    </row>
    <row r="159" spans="2:6" x14ac:dyDescent="0.3">
      <c r="B159" s="53" t="s">
        <v>1</v>
      </c>
      <c r="C159" s="52">
        <v>7</v>
      </c>
      <c r="D159" s="50"/>
    </row>
    <row r="160" spans="2:6" x14ac:dyDescent="0.3">
      <c r="B160" s="53" t="s">
        <v>9</v>
      </c>
      <c r="C160" s="52">
        <v>6</v>
      </c>
      <c r="D160" s="50"/>
    </row>
    <row r="161" spans="2:4" x14ac:dyDescent="0.3">
      <c r="B161" s="53" t="s">
        <v>0</v>
      </c>
      <c r="C161" s="52">
        <v>1</v>
      </c>
      <c r="D161" s="50"/>
    </row>
    <row r="162" spans="2:4" ht="15" thickBot="1" x14ac:dyDescent="0.35">
      <c r="B162" s="53" t="s">
        <v>4</v>
      </c>
      <c r="C162" s="52">
        <v>2</v>
      </c>
      <c r="D162" s="50"/>
    </row>
    <row r="163" spans="2:4" ht="15" thickBot="1" x14ac:dyDescent="0.35">
      <c r="B163" s="62" t="s">
        <v>49</v>
      </c>
      <c r="C163" s="59">
        <v>536</v>
      </c>
      <c r="D163" s="11">
        <f>(C164+C166+C167+C168+C169+C173+C174+C175+C176-C171)/C163</f>
        <v>0.91417910447761197</v>
      </c>
    </row>
    <row r="164" spans="2:4" x14ac:dyDescent="0.3">
      <c r="B164" s="63" t="s">
        <v>6</v>
      </c>
      <c r="C164" s="60">
        <v>171</v>
      </c>
      <c r="D164" s="50"/>
    </row>
    <row r="165" spans="2:4" x14ac:dyDescent="0.3">
      <c r="B165" s="64" t="s">
        <v>3</v>
      </c>
      <c r="C165" s="24">
        <v>73</v>
      </c>
      <c r="D165" s="50"/>
    </row>
    <row r="166" spans="2:4" x14ac:dyDescent="0.3">
      <c r="B166" s="53" t="s">
        <v>1</v>
      </c>
      <c r="C166" s="52">
        <v>4</v>
      </c>
      <c r="D166" s="50"/>
    </row>
    <row r="167" spans="2:4" x14ac:dyDescent="0.3">
      <c r="B167" s="53" t="s">
        <v>9</v>
      </c>
      <c r="C167" s="52">
        <v>41</v>
      </c>
      <c r="D167" s="50"/>
    </row>
    <row r="168" spans="2:4" x14ac:dyDescent="0.3">
      <c r="B168" s="53" t="s">
        <v>0</v>
      </c>
      <c r="C168" s="52">
        <v>17</v>
      </c>
      <c r="D168" s="50"/>
    </row>
    <row r="169" spans="2:4" x14ac:dyDescent="0.3">
      <c r="B169" s="53" t="s">
        <v>4</v>
      </c>
      <c r="C169" s="52">
        <v>11</v>
      </c>
      <c r="D169" s="50"/>
    </row>
    <row r="170" spans="2:4" x14ac:dyDescent="0.3">
      <c r="B170" s="64" t="s">
        <v>5</v>
      </c>
      <c r="C170" s="24">
        <v>292</v>
      </c>
      <c r="D170" s="50"/>
    </row>
    <row r="171" spans="2:4" x14ac:dyDescent="0.3">
      <c r="B171" s="53" t="s">
        <v>10</v>
      </c>
      <c r="C171" s="52">
        <v>1</v>
      </c>
      <c r="D171" s="50"/>
    </row>
    <row r="172" spans="2:4" x14ac:dyDescent="0.3">
      <c r="B172" s="53" t="s">
        <v>2</v>
      </c>
      <c r="C172" s="52">
        <v>44</v>
      </c>
      <c r="D172" s="50"/>
    </row>
    <row r="173" spans="2:4" x14ac:dyDescent="0.3">
      <c r="B173" s="53" t="s">
        <v>1</v>
      </c>
      <c r="C173" s="52">
        <v>116</v>
      </c>
      <c r="D173" s="50"/>
    </row>
    <row r="174" spans="2:4" x14ac:dyDescent="0.3">
      <c r="B174" s="53" t="s">
        <v>9</v>
      </c>
      <c r="C174" s="52">
        <v>114</v>
      </c>
      <c r="D174" s="50"/>
    </row>
    <row r="175" spans="2:4" x14ac:dyDescent="0.3">
      <c r="B175" s="53" t="s">
        <v>0</v>
      </c>
      <c r="C175" s="52">
        <v>7</v>
      </c>
      <c r="D175" s="50"/>
    </row>
    <row r="176" spans="2:4" ht="15" thickBot="1" x14ac:dyDescent="0.35">
      <c r="B176" s="53" t="s">
        <v>4</v>
      </c>
      <c r="C176" s="52">
        <v>10</v>
      </c>
      <c r="D176" s="50"/>
    </row>
    <row r="177" spans="2:4" ht="15" thickBot="1" x14ac:dyDescent="0.35">
      <c r="B177" s="62" t="s">
        <v>53</v>
      </c>
      <c r="C177" s="59">
        <v>452</v>
      </c>
      <c r="D177" s="11">
        <f>(C178+C180+C181+C183+C182+C187+C188+C189+C190-C185)/C177</f>
        <v>0.92699115044247793</v>
      </c>
    </row>
    <row r="178" spans="2:4" x14ac:dyDescent="0.3">
      <c r="B178" s="63" t="s">
        <v>6</v>
      </c>
      <c r="C178" s="60">
        <v>227</v>
      </c>
      <c r="D178" s="50"/>
    </row>
    <row r="179" spans="2:4" x14ac:dyDescent="0.3">
      <c r="B179" s="64" t="s">
        <v>3</v>
      </c>
      <c r="C179" s="24">
        <v>55</v>
      </c>
      <c r="D179" s="50"/>
    </row>
    <row r="180" spans="2:4" x14ac:dyDescent="0.3">
      <c r="B180" s="53" t="s">
        <v>1</v>
      </c>
      <c r="C180" s="52">
        <v>17</v>
      </c>
      <c r="D180" s="50"/>
    </row>
    <row r="181" spans="2:4" x14ac:dyDescent="0.3">
      <c r="B181" s="53" t="s">
        <v>9</v>
      </c>
      <c r="C181" s="52">
        <v>9</v>
      </c>
      <c r="D181" s="50"/>
    </row>
    <row r="182" spans="2:4" x14ac:dyDescent="0.3">
      <c r="B182" s="53" t="s">
        <v>0</v>
      </c>
      <c r="C182" s="52">
        <v>14</v>
      </c>
      <c r="D182" s="50"/>
    </row>
    <row r="183" spans="2:4" x14ac:dyDescent="0.3">
      <c r="B183" s="53" t="s">
        <v>4</v>
      </c>
      <c r="C183" s="52">
        <v>15</v>
      </c>
      <c r="D183" s="50"/>
    </row>
    <row r="184" spans="2:4" x14ac:dyDescent="0.3">
      <c r="B184" s="64" t="s">
        <v>5</v>
      </c>
      <c r="C184" s="24">
        <v>170</v>
      </c>
      <c r="D184" s="50"/>
    </row>
    <row r="185" spans="2:4" x14ac:dyDescent="0.3">
      <c r="B185" s="53" t="s">
        <v>10</v>
      </c>
      <c r="C185" s="52">
        <v>2</v>
      </c>
      <c r="D185" s="50"/>
    </row>
    <row r="186" spans="2:4" x14ac:dyDescent="0.3">
      <c r="B186" s="53" t="s">
        <v>2</v>
      </c>
      <c r="C186" s="52">
        <v>29</v>
      </c>
      <c r="D186" s="50"/>
    </row>
    <row r="187" spans="2:4" x14ac:dyDescent="0.3">
      <c r="B187" s="53" t="s">
        <v>1</v>
      </c>
      <c r="C187" s="52">
        <v>108</v>
      </c>
      <c r="D187" s="50"/>
    </row>
    <row r="188" spans="2:4" x14ac:dyDescent="0.3">
      <c r="B188" s="53" t="s">
        <v>9</v>
      </c>
      <c r="C188" s="52">
        <v>13</v>
      </c>
      <c r="D188" s="50"/>
    </row>
    <row r="189" spans="2:4" x14ac:dyDescent="0.3">
      <c r="B189" s="53" t="s">
        <v>0</v>
      </c>
      <c r="C189" s="52">
        <v>4</v>
      </c>
      <c r="D189" s="50"/>
    </row>
    <row r="190" spans="2:4" ht="15" thickBot="1" x14ac:dyDescent="0.35">
      <c r="B190" s="53" t="s">
        <v>4</v>
      </c>
      <c r="C190" s="52">
        <v>14</v>
      </c>
      <c r="D190" s="50"/>
    </row>
    <row r="191" spans="2:4" ht="15" thickBot="1" x14ac:dyDescent="0.35">
      <c r="B191" s="62" t="s">
        <v>54</v>
      </c>
      <c r="C191" s="59">
        <v>28</v>
      </c>
      <c r="D191" s="11">
        <f>(C192+C197+C198+C199)/C191</f>
        <v>0.8571428571428571</v>
      </c>
    </row>
    <row r="192" spans="2:4" x14ac:dyDescent="0.3">
      <c r="B192" s="63" t="s">
        <v>6</v>
      </c>
      <c r="C192" s="60">
        <v>11</v>
      </c>
      <c r="D192" s="50"/>
    </row>
    <row r="193" spans="2:4" x14ac:dyDescent="0.3">
      <c r="B193" s="64" t="s">
        <v>3</v>
      </c>
      <c r="C193" s="24">
        <v>1</v>
      </c>
      <c r="D193" s="50"/>
    </row>
    <row r="194" spans="2:4" x14ac:dyDescent="0.3">
      <c r="B194" s="53" t="s">
        <v>2</v>
      </c>
      <c r="C194" s="52">
        <v>1</v>
      </c>
      <c r="D194" s="50"/>
    </row>
    <row r="195" spans="2:4" x14ac:dyDescent="0.3">
      <c r="B195" s="64" t="s">
        <v>5</v>
      </c>
      <c r="C195" s="24">
        <v>16</v>
      </c>
      <c r="D195" s="50"/>
    </row>
    <row r="196" spans="2:4" x14ac:dyDescent="0.3">
      <c r="B196" s="53" t="s">
        <v>2</v>
      </c>
      <c r="C196" s="52">
        <v>3</v>
      </c>
      <c r="D196" s="50"/>
    </row>
    <row r="197" spans="2:4" x14ac:dyDescent="0.3">
      <c r="B197" s="53" t="s">
        <v>1</v>
      </c>
      <c r="C197" s="52">
        <v>2</v>
      </c>
      <c r="D197" s="50"/>
    </row>
    <row r="198" spans="2:4" x14ac:dyDescent="0.3">
      <c r="B198" s="53" t="s">
        <v>9</v>
      </c>
      <c r="C198" s="52">
        <v>8</v>
      </c>
      <c r="D198" s="50"/>
    </row>
    <row r="199" spans="2:4" ht="15" thickBot="1" x14ac:dyDescent="0.35">
      <c r="B199" s="53" t="s">
        <v>4</v>
      </c>
      <c r="C199" s="52">
        <v>3</v>
      </c>
      <c r="D199" s="50"/>
    </row>
    <row r="200" spans="2:4" ht="15" thickBot="1" x14ac:dyDescent="0.35">
      <c r="B200" s="62" t="s">
        <v>55</v>
      </c>
      <c r="C200" s="59">
        <v>28</v>
      </c>
      <c r="D200" s="11">
        <f>(C201+C204+C205+C206)/C200</f>
        <v>0.9642857142857143</v>
      </c>
    </row>
    <row r="201" spans="2:4" x14ac:dyDescent="0.3">
      <c r="B201" s="63" t="s">
        <v>6</v>
      </c>
      <c r="C201" s="60">
        <v>11</v>
      </c>
      <c r="D201" s="50"/>
    </row>
    <row r="202" spans="2:4" x14ac:dyDescent="0.3">
      <c r="B202" s="64" t="s">
        <v>5</v>
      </c>
      <c r="C202" s="24">
        <v>17</v>
      </c>
      <c r="D202" s="50"/>
    </row>
    <row r="203" spans="2:4" x14ac:dyDescent="0.3">
      <c r="B203" s="53" t="s">
        <v>2</v>
      </c>
      <c r="C203" s="52">
        <v>1</v>
      </c>
      <c r="D203" s="50"/>
    </row>
    <row r="204" spans="2:4" x14ac:dyDescent="0.3">
      <c r="B204" s="53" t="s">
        <v>1</v>
      </c>
      <c r="C204" s="52">
        <v>3</v>
      </c>
      <c r="D204" s="50"/>
    </row>
    <row r="205" spans="2:4" x14ac:dyDescent="0.3">
      <c r="B205" s="53" t="s">
        <v>9</v>
      </c>
      <c r="C205" s="52">
        <v>12</v>
      </c>
      <c r="D205" s="50"/>
    </row>
    <row r="206" spans="2:4" ht="15" thickBot="1" x14ac:dyDescent="0.35">
      <c r="B206" s="53" t="s">
        <v>4</v>
      </c>
      <c r="C206" s="52">
        <v>1</v>
      </c>
      <c r="D206" s="50"/>
    </row>
    <row r="207" spans="2:4" ht="15" thickBot="1" x14ac:dyDescent="0.35">
      <c r="B207" s="62" t="s">
        <v>79</v>
      </c>
      <c r="C207" s="59">
        <v>28</v>
      </c>
      <c r="D207" s="11">
        <f>(C208+C210+C213+C214+C215)/C207</f>
        <v>0.9642857142857143</v>
      </c>
    </row>
    <row r="208" spans="2:4" x14ac:dyDescent="0.3">
      <c r="B208" s="63" t="s">
        <v>6</v>
      </c>
      <c r="C208" s="60">
        <v>15</v>
      </c>
      <c r="D208" s="50"/>
    </row>
    <row r="209" spans="2:4" x14ac:dyDescent="0.3">
      <c r="B209" s="64" t="s">
        <v>3</v>
      </c>
      <c r="C209" s="24">
        <v>1</v>
      </c>
      <c r="D209" s="50"/>
    </row>
    <row r="210" spans="2:4" x14ac:dyDescent="0.3">
      <c r="B210" s="53" t="s">
        <v>1</v>
      </c>
      <c r="C210" s="52">
        <v>1</v>
      </c>
      <c r="D210" s="50"/>
    </row>
    <row r="211" spans="2:4" x14ac:dyDescent="0.3">
      <c r="B211" s="64" t="s">
        <v>5</v>
      </c>
      <c r="C211" s="24">
        <v>12</v>
      </c>
      <c r="D211" s="50"/>
    </row>
    <row r="212" spans="2:4" x14ac:dyDescent="0.3">
      <c r="B212" s="53" t="s">
        <v>2</v>
      </c>
      <c r="C212" s="52">
        <v>1</v>
      </c>
      <c r="D212" s="50"/>
    </row>
    <row r="213" spans="2:4" x14ac:dyDescent="0.3">
      <c r="B213" s="53" t="s">
        <v>1</v>
      </c>
      <c r="C213" s="52">
        <v>3</v>
      </c>
      <c r="D213" s="50"/>
    </row>
    <row r="214" spans="2:4" x14ac:dyDescent="0.3">
      <c r="B214" s="53" t="s">
        <v>9</v>
      </c>
      <c r="C214" s="52">
        <v>6</v>
      </c>
      <c r="D214" s="50"/>
    </row>
    <row r="215" spans="2:4" ht="15" thickBot="1" x14ac:dyDescent="0.35">
      <c r="B215" s="53" t="s">
        <v>4</v>
      </c>
      <c r="C215" s="52">
        <v>2</v>
      </c>
      <c r="D215" s="50"/>
    </row>
    <row r="216" spans="2:4" ht="15" thickBot="1" x14ac:dyDescent="0.35">
      <c r="B216" s="62" t="s">
        <v>80</v>
      </c>
      <c r="C216" s="59">
        <v>172</v>
      </c>
      <c r="D216" s="11">
        <f>(C217+C219+C225+C226+C227+C220+C221+C222)/C216</f>
        <v>0.92441860465116277</v>
      </c>
    </row>
    <row r="217" spans="2:4" x14ac:dyDescent="0.3">
      <c r="B217" s="63" t="s">
        <v>6</v>
      </c>
      <c r="C217" s="60">
        <v>104</v>
      </c>
      <c r="D217" s="50"/>
    </row>
    <row r="218" spans="2:4" x14ac:dyDescent="0.3">
      <c r="B218" s="64" t="s">
        <v>3</v>
      </c>
      <c r="C218" s="24">
        <v>18</v>
      </c>
      <c r="D218" s="50"/>
    </row>
    <row r="219" spans="2:4" x14ac:dyDescent="0.3">
      <c r="B219" s="53" t="s">
        <v>1</v>
      </c>
      <c r="C219" s="52">
        <v>4</v>
      </c>
      <c r="D219" s="50"/>
    </row>
    <row r="220" spans="2:4" x14ac:dyDescent="0.3">
      <c r="B220" s="53" t="s">
        <v>9</v>
      </c>
      <c r="C220" s="58">
        <v>12</v>
      </c>
      <c r="D220" s="50"/>
    </row>
    <row r="221" spans="2:4" x14ac:dyDescent="0.3">
      <c r="B221" s="53" t="s">
        <v>0</v>
      </c>
      <c r="C221" s="58">
        <v>1</v>
      </c>
      <c r="D221" s="50"/>
    </row>
    <row r="222" spans="2:4" x14ac:dyDescent="0.3">
      <c r="B222" s="53" t="s">
        <v>13</v>
      </c>
      <c r="C222" s="58">
        <v>1</v>
      </c>
      <c r="D222" s="50"/>
    </row>
    <row r="223" spans="2:4" x14ac:dyDescent="0.3">
      <c r="B223" s="64" t="s">
        <v>5</v>
      </c>
      <c r="C223" s="24">
        <v>50</v>
      </c>
      <c r="D223" s="50"/>
    </row>
    <row r="224" spans="2:4" x14ac:dyDescent="0.3">
      <c r="B224" s="53" t="s">
        <v>2</v>
      </c>
      <c r="C224" s="52">
        <v>13</v>
      </c>
      <c r="D224" s="50"/>
    </row>
    <row r="225" spans="2:4" x14ac:dyDescent="0.3">
      <c r="B225" s="53" t="s">
        <v>1</v>
      </c>
      <c r="C225" s="52">
        <v>16</v>
      </c>
      <c r="D225" s="50"/>
    </row>
    <row r="226" spans="2:4" x14ac:dyDescent="0.3">
      <c r="B226" s="53" t="s">
        <v>9</v>
      </c>
      <c r="C226" s="52">
        <v>13</v>
      </c>
      <c r="D226" s="50"/>
    </row>
    <row r="227" spans="2:4" ht="15" thickBot="1" x14ac:dyDescent="0.35">
      <c r="B227" s="53" t="s">
        <v>4</v>
      </c>
      <c r="C227" s="52">
        <v>8</v>
      </c>
      <c r="D227" s="50"/>
    </row>
    <row r="228" spans="2:4" ht="15" thickBot="1" x14ac:dyDescent="0.35">
      <c r="B228" s="62" t="s">
        <v>56</v>
      </c>
      <c r="C228" s="59">
        <v>12</v>
      </c>
      <c r="D228" s="11">
        <f>(C229+C231+C232+C234)/C228</f>
        <v>1</v>
      </c>
    </row>
    <row r="229" spans="2:4" x14ac:dyDescent="0.3">
      <c r="B229" s="63" t="s">
        <v>6</v>
      </c>
      <c r="C229" s="60">
        <v>7</v>
      </c>
      <c r="D229" s="50"/>
    </row>
    <row r="230" spans="2:4" x14ac:dyDescent="0.3">
      <c r="B230" s="64" t="s">
        <v>3</v>
      </c>
      <c r="C230" s="24">
        <v>2</v>
      </c>
      <c r="D230" s="50"/>
    </row>
    <row r="231" spans="2:4" x14ac:dyDescent="0.3">
      <c r="B231" s="53" t="s">
        <v>1</v>
      </c>
      <c r="C231" s="52">
        <v>1</v>
      </c>
      <c r="D231" s="50"/>
    </row>
    <row r="232" spans="2:4" x14ac:dyDescent="0.3">
      <c r="B232" s="53" t="s">
        <v>4</v>
      </c>
      <c r="C232" s="52">
        <v>1</v>
      </c>
      <c r="D232" s="50"/>
    </row>
    <row r="233" spans="2:4" x14ac:dyDescent="0.3">
      <c r="B233" s="64" t="s">
        <v>5</v>
      </c>
      <c r="C233" s="24">
        <v>3</v>
      </c>
      <c r="D233" s="50"/>
    </row>
    <row r="234" spans="2:4" ht="15" thickBot="1" x14ac:dyDescent="0.35">
      <c r="B234" s="53" t="s">
        <v>1</v>
      </c>
      <c r="C234" s="52">
        <v>3</v>
      </c>
      <c r="D234" s="50"/>
    </row>
    <row r="235" spans="2:4" ht="15" thickBot="1" x14ac:dyDescent="0.35">
      <c r="B235" s="62" t="s">
        <v>57</v>
      </c>
      <c r="C235" s="59">
        <v>56</v>
      </c>
      <c r="D235" s="11">
        <f>(C236+C238+C239+C240+C243+C244+C245)/C235</f>
        <v>0.8928571428571429</v>
      </c>
    </row>
    <row r="236" spans="2:4" x14ac:dyDescent="0.3">
      <c r="B236" s="63" t="s">
        <v>6</v>
      </c>
      <c r="C236" s="60">
        <v>28</v>
      </c>
      <c r="D236" s="50"/>
    </row>
    <row r="237" spans="2:4" x14ac:dyDescent="0.3">
      <c r="B237" s="64" t="s">
        <v>3</v>
      </c>
      <c r="C237" s="24">
        <v>10</v>
      </c>
      <c r="D237" s="50"/>
    </row>
    <row r="238" spans="2:4" x14ac:dyDescent="0.3">
      <c r="B238" s="53" t="s">
        <v>1</v>
      </c>
      <c r="C238" s="52">
        <v>2</v>
      </c>
      <c r="D238" s="50"/>
    </row>
    <row r="239" spans="2:4" x14ac:dyDescent="0.3">
      <c r="B239" s="53" t="s">
        <v>9</v>
      </c>
      <c r="C239" s="52">
        <v>7</v>
      </c>
      <c r="D239" s="50"/>
    </row>
    <row r="240" spans="2:4" x14ac:dyDescent="0.3">
      <c r="B240" s="53" t="s">
        <v>0</v>
      </c>
      <c r="C240" s="52">
        <v>1</v>
      </c>
      <c r="D240" s="50"/>
    </row>
    <row r="241" spans="2:4" x14ac:dyDescent="0.3">
      <c r="B241" s="64" t="s">
        <v>5</v>
      </c>
      <c r="C241" s="24">
        <v>18</v>
      </c>
      <c r="D241" s="50"/>
    </row>
    <row r="242" spans="2:4" x14ac:dyDescent="0.3">
      <c r="B242" s="53" t="s">
        <v>2</v>
      </c>
      <c r="C242" s="52">
        <v>6</v>
      </c>
      <c r="D242" s="50"/>
    </row>
    <row r="243" spans="2:4" x14ac:dyDescent="0.3">
      <c r="B243" s="53" t="s">
        <v>1</v>
      </c>
      <c r="C243" s="52">
        <v>5</v>
      </c>
      <c r="D243" s="50"/>
    </row>
    <row r="244" spans="2:4" x14ac:dyDescent="0.3">
      <c r="B244" s="53" t="s">
        <v>9</v>
      </c>
      <c r="C244" s="52">
        <v>5</v>
      </c>
      <c r="D244" s="50"/>
    </row>
    <row r="245" spans="2:4" ht="15" thickBot="1" x14ac:dyDescent="0.35">
      <c r="B245" s="53" t="s">
        <v>0</v>
      </c>
      <c r="C245" s="52">
        <v>2</v>
      </c>
      <c r="D245" s="50"/>
    </row>
    <row r="246" spans="2:4" ht="15" thickBot="1" x14ac:dyDescent="0.35">
      <c r="B246" s="62" t="s">
        <v>61</v>
      </c>
      <c r="C246" s="59">
        <v>266</v>
      </c>
      <c r="D246" s="11">
        <f>(C247+C249+C250+C251+C255+C256+C257+C258-C253)/C246</f>
        <v>0.89849624060150379</v>
      </c>
    </row>
    <row r="247" spans="2:4" x14ac:dyDescent="0.3">
      <c r="B247" s="63" t="s">
        <v>6</v>
      </c>
      <c r="C247" s="60">
        <v>103</v>
      </c>
      <c r="D247" s="50"/>
    </row>
    <row r="248" spans="2:4" x14ac:dyDescent="0.3">
      <c r="B248" s="64" t="s">
        <v>3</v>
      </c>
      <c r="C248" s="24">
        <v>48</v>
      </c>
      <c r="D248" s="50"/>
    </row>
    <row r="249" spans="2:4" x14ac:dyDescent="0.3">
      <c r="B249" s="53" t="s">
        <v>1</v>
      </c>
      <c r="C249" s="52">
        <v>42</v>
      </c>
      <c r="D249" s="50"/>
    </row>
    <row r="250" spans="2:4" x14ac:dyDescent="0.3">
      <c r="B250" s="53" t="s">
        <v>9</v>
      </c>
      <c r="C250" s="52">
        <v>5</v>
      </c>
      <c r="D250" s="50"/>
    </row>
    <row r="251" spans="2:4" x14ac:dyDescent="0.3">
      <c r="B251" s="53" t="s">
        <v>4</v>
      </c>
      <c r="C251" s="52">
        <v>1</v>
      </c>
      <c r="D251" s="50"/>
    </row>
    <row r="252" spans="2:4" x14ac:dyDescent="0.3">
      <c r="B252" s="64" t="s">
        <v>5</v>
      </c>
      <c r="C252" s="24">
        <v>115</v>
      </c>
      <c r="D252" s="50"/>
    </row>
    <row r="253" spans="2:4" x14ac:dyDescent="0.3">
      <c r="B253" s="53" t="s">
        <v>10</v>
      </c>
      <c r="C253" s="52">
        <v>1</v>
      </c>
      <c r="D253" s="50"/>
    </row>
    <row r="254" spans="2:4" x14ac:dyDescent="0.3">
      <c r="B254" s="53" t="s">
        <v>2</v>
      </c>
      <c r="C254" s="52">
        <v>25</v>
      </c>
      <c r="D254" s="50"/>
    </row>
    <row r="255" spans="2:4" x14ac:dyDescent="0.3">
      <c r="B255" s="53" t="s">
        <v>1</v>
      </c>
      <c r="C255" s="52">
        <v>52</v>
      </c>
      <c r="D255" s="50"/>
    </row>
    <row r="256" spans="2:4" x14ac:dyDescent="0.3">
      <c r="B256" s="53" t="s">
        <v>9</v>
      </c>
      <c r="C256" s="52">
        <v>28</v>
      </c>
      <c r="D256" s="50"/>
    </row>
    <row r="257" spans="2:4" x14ac:dyDescent="0.3">
      <c r="B257" s="53" t="s">
        <v>0</v>
      </c>
      <c r="C257" s="52">
        <v>4</v>
      </c>
      <c r="D257" s="50"/>
    </row>
    <row r="258" spans="2:4" ht="15" thickBot="1" x14ac:dyDescent="0.35">
      <c r="B258" s="53" t="s">
        <v>4</v>
      </c>
      <c r="C258" s="52">
        <v>5</v>
      </c>
      <c r="D258" s="50"/>
    </row>
    <row r="259" spans="2:4" ht="15" thickBot="1" x14ac:dyDescent="0.35">
      <c r="B259" s="62" t="s">
        <v>52</v>
      </c>
      <c r="C259" s="59">
        <v>1568</v>
      </c>
      <c r="D259" s="11">
        <f>(C260+C262+C264+C263+C265+C269+C270+C271+C272-C267)/C259</f>
        <v>0.84630102040816324</v>
      </c>
    </row>
    <row r="260" spans="2:4" x14ac:dyDescent="0.3">
      <c r="B260" s="63" t="s">
        <v>6</v>
      </c>
      <c r="C260" s="60">
        <v>304</v>
      </c>
      <c r="D260" s="50"/>
    </row>
    <row r="261" spans="2:4" x14ac:dyDescent="0.3">
      <c r="B261" s="64" t="s">
        <v>3</v>
      </c>
      <c r="C261" s="24">
        <v>245</v>
      </c>
      <c r="D261" s="50"/>
    </row>
    <row r="262" spans="2:4" x14ac:dyDescent="0.3">
      <c r="B262" s="53" t="s">
        <v>1</v>
      </c>
      <c r="C262" s="52">
        <v>20</v>
      </c>
      <c r="D262" s="50"/>
    </row>
    <row r="263" spans="2:4" x14ac:dyDescent="0.3">
      <c r="B263" s="53" t="s">
        <v>9</v>
      </c>
      <c r="C263" s="52">
        <v>186</v>
      </c>
      <c r="D263" s="50"/>
    </row>
    <row r="264" spans="2:4" x14ac:dyDescent="0.3">
      <c r="B264" s="53" t="s">
        <v>0</v>
      </c>
      <c r="C264" s="52">
        <v>13</v>
      </c>
      <c r="D264" s="50"/>
    </row>
    <row r="265" spans="2:4" x14ac:dyDescent="0.3">
      <c r="B265" s="53" t="s">
        <v>4</v>
      </c>
      <c r="C265" s="52">
        <v>26</v>
      </c>
      <c r="D265" s="50"/>
    </row>
    <row r="266" spans="2:4" x14ac:dyDescent="0.3">
      <c r="B266" s="64" t="s">
        <v>5</v>
      </c>
      <c r="C266" s="24">
        <v>1019</v>
      </c>
      <c r="D266" s="50"/>
    </row>
    <row r="267" spans="2:4" x14ac:dyDescent="0.3">
      <c r="B267" s="53" t="s">
        <v>10</v>
      </c>
      <c r="C267" s="52">
        <v>11</v>
      </c>
      <c r="D267" s="50"/>
    </row>
    <row r="268" spans="2:4" x14ac:dyDescent="0.3">
      <c r="B268" s="53" t="s">
        <v>2</v>
      </c>
      <c r="C268" s="52">
        <v>219</v>
      </c>
      <c r="D268" s="50"/>
    </row>
    <row r="269" spans="2:4" x14ac:dyDescent="0.3">
      <c r="B269" s="53" t="s">
        <v>1</v>
      </c>
      <c r="C269" s="52">
        <v>318</v>
      </c>
      <c r="D269" s="50"/>
    </row>
    <row r="270" spans="2:4" x14ac:dyDescent="0.3">
      <c r="B270" s="53" t="s">
        <v>9</v>
      </c>
      <c r="C270" s="52">
        <v>346</v>
      </c>
      <c r="D270" s="50"/>
    </row>
    <row r="271" spans="2:4" x14ac:dyDescent="0.3">
      <c r="B271" s="53" t="s">
        <v>0</v>
      </c>
      <c r="C271" s="52">
        <v>43</v>
      </c>
      <c r="D271" s="50"/>
    </row>
    <row r="272" spans="2:4" ht="15" thickBot="1" x14ac:dyDescent="0.35">
      <c r="B272" s="53" t="s">
        <v>4</v>
      </c>
      <c r="C272" s="52">
        <v>82</v>
      </c>
      <c r="D272" s="50"/>
    </row>
    <row r="273" spans="2:4" ht="15" thickBot="1" x14ac:dyDescent="0.35">
      <c r="B273" s="62" t="s">
        <v>60</v>
      </c>
      <c r="C273" s="59">
        <v>12</v>
      </c>
      <c r="D273" s="11">
        <f>(C274+C277+C278+C279)/C273</f>
        <v>0.91666666666666663</v>
      </c>
    </row>
    <row r="274" spans="2:4" x14ac:dyDescent="0.3">
      <c r="B274" s="63" t="s">
        <v>6</v>
      </c>
      <c r="C274" s="60">
        <v>3</v>
      </c>
      <c r="D274" s="50"/>
    </row>
    <row r="275" spans="2:4" x14ac:dyDescent="0.3">
      <c r="B275" s="64" t="s">
        <v>5</v>
      </c>
      <c r="C275" s="24">
        <v>9</v>
      </c>
      <c r="D275" s="50"/>
    </row>
    <row r="276" spans="2:4" x14ac:dyDescent="0.3">
      <c r="B276" s="53" t="s">
        <v>2</v>
      </c>
      <c r="C276" s="52">
        <v>1</v>
      </c>
      <c r="D276" s="50"/>
    </row>
    <row r="277" spans="2:4" x14ac:dyDescent="0.3">
      <c r="B277" s="53" t="s">
        <v>1</v>
      </c>
      <c r="C277" s="52">
        <v>4</v>
      </c>
      <c r="D277" s="50"/>
    </row>
    <row r="278" spans="2:4" x14ac:dyDescent="0.3">
      <c r="B278" s="53" t="s">
        <v>9</v>
      </c>
      <c r="C278" s="52">
        <v>3</v>
      </c>
      <c r="D278" s="50"/>
    </row>
    <row r="279" spans="2:4" ht="15" thickBot="1" x14ac:dyDescent="0.35">
      <c r="B279" s="53" t="s">
        <v>0</v>
      </c>
      <c r="C279" s="52">
        <v>1</v>
      </c>
      <c r="D279" s="50"/>
    </row>
    <row r="280" spans="2:4" ht="15" thickBot="1" x14ac:dyDescent="0.35">
      <c r="B280" s="62" t="s">
        <v>59</v>
      </c>
      <c r="C280" s="59">
        <v>256</v>
      </c>
      <c r="D280" s="11">
        <f>(C281+C283+C285+C286+C290+C291+C292+C293+C284-C288)/C280</f>
        <v>0.796875</v>
      </c>
    </row>
    <row r="281" spans="2:4" x14ac:dyDescent="0.3">
      <c r="B281" s="63" t="s">
        <v>6</v>
      </c>
      <c r="C281" s="60">
        <v>132</v>
      </c>
      <c r="D281" s="50"/>
    </row>
    <row r="282" spans="2:4" x14ac:dyDescent="0.3">
      <c r="B282" s="64" t="s">
        <v>3</v>
      </c>
      <c r="C282" s="24">
        <v>24</v>
      </c>
      <c r="D282" s="50"/>
    </row>
    <row r="283" spans="2:4" x14ac:dyDescent="0.3">
      <c r="B283" s="53" t="s">
        <v>1</v>
      </c>
      <c r="C283" s="52">
        <v>5</v>
      </c>
      <c r="D283" s="50"/>
    </row>
    <row r="284" spans="2:4" x14ac:dyDescent="0.3">
      <c r="B284" s="53" t="s">
        <v>9</v>
      </c>
      <c r="C284" s="58">
        <v>5</v>
      </c>
      <c r="D284" s="50"/>
    </row>
    <row r="285" spans="2:4" x14ac:dyDescent="0.3">
      <c r="B285" s="53" t="s">
        <v>0</v>
      </c>
      <c r="C285" s="52">
        <v>2</v>
      </c>
      <c r="D285" s="50"/>
    </row>
    <row r="286" spans="2:4" x14ac:dyDescent="0.3">
      <c r="B286" s="53" t="s">
        <v>4</v>
      </c>
      <c r="C286" s="52">
        <v>12</v>
      </c>
      <c r="D286" s="50"/>
    </row>
    <row r="287" spans="2:4" x14ac:dyDescent="0.3">
      <c r="B287" s="64" t="s">
        <v>5</v>
      </c>
      <c r="C287" s="24">
        <v>100</v>
      </c>
      <c r="D287" s="50"/>
    </row>
    <row r="288" spans="2:4" x14ac:dyDescent="0.3">
      <c r="B288" s="53" t="s">
        <v>10</v>
      </c>
      <c r="C288" s="52">
        <v>2</v>
      </c>
      <c r="D288" s="50"/>
    </row>
    <row r="289" spans="2:4" x14ac:dyDescent="0.3">
      <c r="B289" s="53" t="s">
        <v>2</v>
      </c>
      <c r="C289" s="52">
        <v>48</v>
      </c>
      <c r="D289" s="50"/>
    </row>
    <row r="290" spans="2:4" x14ac:dyDescent="0.3">
      <c r="B290" s="53" t="s">
        <v>1</v>
      </c>
      <c r="C290" s="52">
        <v>22</v>
      </c>
      <c r="D290" s="50"/>
    </row>
    <row r="291" spans="2:4" x14ac:dyDescent="0.3">
      <c r="B291" s="53" t="s">
        <v>9</v>
      </c>
      <c r="C291" s="52">
        <v>21</v>
      </c>
      <c r="D291" s="50"/>
    </row>
    <row r="292" spans="2:4" x14ac:dyDescent="0.3">
      <c r="B292" s="53" t="s">
        <v>0</v>
      </c>
      <c r="C292" s="52">
        <v>2</v>
      </c>
      <c r="D292" s="50"/>
    </row>
    <row r="293" spans="2:4" ht="15" thickBot="1" x14ac:dyDescent="0.35">
      <c r="B293" s="53" t="s">
        <v>4</v>
      </c>
      <c r="C293" s="52">
        <v>5</v>
      </c>
      <c r="D293" s="50"/>
    </row>
    <row r="294" spans="2:4" ht="15" thickBot="1" x14ac:dyDescent="0.35">
      <c r="B294" s="62" t="s">
        <v>62</v>
      </c>
      <c r="C294" s="59">
        <v>312</v>
      </c>
      <c r="D294" s="11">
        <f>(C295+C298+C300+C303+C304+C305+C306+C299)/C294</f>
        <v>0.95512820512820518</v>
      </c>
    </row>
    <row r="295" spans="2:4" x14ac:dyDescent="0.3">
      <c r="B295" s="63" t="s">
        <v>6</v>
      </c>
      <c r="C295" s="60">
        <v>187</v>
      </c>
      <c r="D295" s="50"/>
    </row>
    <row r="296" spans="2:4" x14ac:dyDescent="0.3">
      <c r="B296" s="64" t="s">
        <v>3</v>
      </c>
      <c r="C296" s="24">
        <v>32</v>
      </c>
      <c r="D296" s="50"/>
    </row>
    <row r="297" spans="2:4" x14ac:dyDescent="0.3">
      <c r="B297" s="53" t="s">
        <v>2</v>
      </c>
      <c r="C297" s="52">
        <v>3</v>
      </c>
      <c r="D297" s="50"/>
    </row>
    <row r="298" spans="2:4" x14ac:dyDescent="0.3">
      <c r="B298" s="53" t="s">
        <v>1</v>
      </c>
      <c r="C298" s="52">
        <v>15</v>
      </c>
      <c r="D298" s="50"/>
    </row>
    <row r="299" spans="2:4" x14ac:dyDescent="0.3">
      <c r="B299" s="53" t="s">
        <v>9</v>
      </c>
      <c r="C299" s="58">
        <v>8</v>
      </c>
      <c r="D299" s="50"/>
    </row>
    <row r="300" spans="2:4" x14ac:dyDescent="0.3">
      <c r="B300" s="53" t="s">
        <v>4</v>
      </c>
      <c r="C300" s="52">
        <v>6</v>
      </c>
      <c r="D300" s="50"/>
    </row>
    <row r="301" spans="2:4" x14ac:dyDescent="0.3">
      <c r="B301" s="64" t="s">
        <v>5</v>
      </c>
      <c r="C301" s="24">
        <v>93</v>
      </c>
      <c r="D301" s="50"/>
    </row>
    <row r="302" spans="2:4" x14ac:dyDescent="0.3">
      <c r="B302" s="53" t="s">
        <v>2</v>
      </c>
      <c r="C302" s="52">
        <v>11</v>
      </c>
      <c r="D302" s="50"/>
    </row>
    <row r="303" spans="2:4" x14ac:dyDescent="0.3">
      <c r="B303" s="53" t="s">
        <v>1</v>
      </c>
      <c r="C303" s="52">
        <v>48</v>
      </c>
      <c r="D303" s="50"/>
    </row>
    <row r="304" spans="2:4" x14ac:dyDescent="0.3">
      <c r="B304" s="53" t="s">
        <v>9</v>
      </c>
      <c r="C304" s="52">
        <v>26</v>
      </c>
      <c r="D304" s="50"/>
    </row>
    <row r="305" spans="2:4" x14ac:dyDescent="0.3">
      <c r="B305" s="53" t="s">
        <v>0</v>
      </c>
      <c r="C305" s="52">
        <v>3</v>
      </c>
      <c r="D305" s="50"/>
    </row>
    <row r="306" spans="2:4" ht="15" thickBot="1" x14ac:dyDescent="0.35">
      <c r="B306" s="53" t="s">
        <v>4</v>
      </c>
      <c r="C306" s="52">
        <v>5</v>
      </c>
      <c r="D306" s="50"/>
    </row>
    <row r="307" spans="2:4" ht="15" thickBot="1" x14ac:dyDescent="0.35">
      <c r="B307" s="62" t="s">
        <v>66</v>
      </c>
      <c r="C307" s="59">
        <v>128</v>
      </c>
      <c r="D307" s="11">
        <f>(C308+C310+C314+C315+C316+C317-C312)/C307</f>
        <v>0.9453125</v>
      </c>
    </row>
    <row r="308" spans="2:4" x14ac:dyDescent="0.3">
      <c r="B308" s="63" t="s">
        <v>6</v>
      </c>
      <c r="C308" s="60">
        <v>68</v>
      </c>
      <c r="D308" s="50"/>
    </row>
    <row r="309" spans="2:4" x14ac:dyDescent="0.3">
      <c r="B309" s="64" t="s">
        <v>3</v>
      </c>
      <c r="C309" s="24">
        <v>10</v>
      </c>
      <c r="D309" s="50"/>
    </row>
    <row r="310" spans="2:4" x14ac:dyDescent="0.3">
      <c r="B310" s="53" t="s">
        <v>1</v>
      </c>
      <c r="C310" s="52">
        <v>10</v>
      </c>
      <c r="D310" s="50"/>
    </row>
    <row r="311" spans="2:4" x14ac:dyDescent="0.3">
      <c r="B311" s="64" t="s">
        <v>5</v>
      </c>
      <c r="C311" s="24">
        <v>50</v>
      </c>
      <c r="D311" s="50"/>
    </row>
    <row r="312" spans="2:4" x14ac:dyDescent="0.3">
      <c r="B312" s="53" t="s">
        <v>10</v>
      </c>
      <c r="C312" s="52">
        <v>2</v>
      </c>
      <c r="D312" s="50"/>
    </row>
    <row r="313" spans="2:4" x14ac:dyDescent="0.3">
      <c r="B313" s="53" t="s">
        <v>2</v>
      </c>
      <c r="C313" s="52">
        <v>3</v>
      </c>
      <c r="D313" s="50"/>
    </row>
    <row r="314" spans="2:4" x14ac:dyDescent="0.3">
      <c r="B314" s="53" t="s">
        <v>1</v>
      </c>
      <c r="C314" s="52">
        <v>21</v>
      </c>
      <c r="D314" s="50"/>
    </row>
    <row r="315" spans="2:4" x14ac:dyDescent="0.3">
      <c r="B315" s="53" t="s">
        <v>9</v>
      </c>
      <c r="C315" s="52">
        <v>13</v>
      </c>
      <c r="D315" s="50"/>
    </row>
    <row r="316" spans="2:4" x14ac:dyDescent="0.3">
      <c r="B316" s="53" t="s">
        <v>0</v>
      </c>
      <c r="C316" s="52">
        <v>1</v>
      </c>
      <c r="D316" s="50"/>
    </row>
    <row r="317" spans="2:4" ht="15" thickBot="1" x14ac:dyDescent="0.35">
      <c r="B317" s="53" t="s">
        <v>4</v>
      </c>
      <c r="C317" s="52">
        <v>10</v>
      </c>
      <c r="D317" s="50"/>
    </row>
    <row r="318" spans="2:4" ht="15" thickBot="1" x14ac:dyDescent="0.35">
      <c r="B318" s="62" t="s">
        <v>65</v>
      </c>
      <c r="C318" s="59">
        <v>504</v>
      </c>
      <c r="D318" s="11">
        <f>(C319+C323+C324+C326+C330+C331+C332+C333+C325-C328-C321)/C318</f>
        <v>0.88095238095238093</v>
      </c>
    </row>
    <row r="319" spans="2:4" x14ac:dyDescent="0.3">
      <c r="B319" s="63" t="s">
        <v>6</v>
      </c>
      <c r="C319" s="60">
        <v>262</v>
      </c>
      <c r="D319" s="50"/>
    </row>
    <row r="320" spans="2:4" x14ac:dyDescent="0.3">
      <c r="B320" s="64" t="s">
        <v>3</v>
      </c>
      <c r="C320" s="24">
        <v>71</v>
      </c>
      <c r="D320" s="50"/>
    </row>
    <row r="321" spans="2:4" x14ac:dyDescent="0.3">
      <c r="B321" s="53" t="s">
        <v>10</v>
      </c>
      <c r="C321" s="58">
        <v>1</v>
      </c>
      <c r="D321" s="50"/>
    </row>
    <row r="322" spans="2:4" x14ac:dyDescent="0.3">
      <c r="B322" s="53" t="s">
        <v>2</v>
      </c>
      <c r="C322" s="52">
        <v>3</v>
      </c>
      <c r="D322" s="50"/>
    </row>
    <row r="323" spans="2:4" x14ac:dyDescent="0.3">
      <c r="B323" s="53" t="s">
        <v>1</v>
      </c>
      <c r="C323" s="52">
        <v>4</v>
      </c>
      <c r="D323" s="50"/>
    </row>
    <row r="324" spans="2:4" x14ac:dyDescent="0.3">
      <c r="B324" s="53" t="s">
        <v>9</v>
      </c>
      <c r="C324" s="52">
        <v>59</v>
      </c>
      <c r="D324" s="50"/>
    </row>
    <row r="325" spans="2:4" x14ac:dyDescent="0.3">
      <c r="B325" s="53" t="s">
        <v>0</v>
      </c>
      <c r="C325" s="58">
        <v>1</v>
      </c>
      <c r="D325" s="50"/>
    </row>
    <row r="326" spans="2:4" x14ac:dyDescent="0.3">
      <c r="B326" s="53" t="s">
        <v>4</v>
      </c>
      <c r="C326" s="52">
        <v>3</v>
      </c>
      <c r="D326" s="50"/>
    </row>
    <row r="327" spans="2:4" x14ac:dyDescent="0.3">
      <c r="B327" s="64" t="s">
        <v>5</v>
      </c>
      <c r="C327" s="24">
        <v>171</v>
      </c>
      <c r="D327" s="50"/>
    </row>
    <row r="328" spans="2:4" x14ac:dyDescent="0.3">
      <c r="B328" s="53" t="s">
        <v>10</v>
      </c>
      <c r="C328" s="52">
        <v>3</v>
      </c>
      <c r="D328" s="50"/>
    </row>
    <row r="329" spans="2:4" x14ac:dyDescent="0.3">
      <c r="B329" s="53" t="s">
        <v>2</v>
      </c>
      <c r="C329" s="52">
        <v>49</v>
      </c>
      <c r="D329" s="50"/>
    </row>
    <row r="330" spans="2:4" x14ac:dyDescent="0.3">
      <c r="B330" s="53" t="s">
        <v>1</v>
      </c>
      <c r="C330" s="52">
        <v>66</v>
      </c>
      <c r="D330" s="50"/>
    </row>
    <row r="331" spans="2:4" x14ac:dyDescent="0.3">
      <c r="B331" s="53" t="s">
        <v>9</v>
      </c>
      <c r="C331" s="52">
        <v>35</v>
      </c>
      <c r="D331" s="50"/>
    </row>
    <row r="332" spans="2:4" x14ac:dyDescent="0.3">
      <c r="B332" s="53" t="s">
        <v>0</v>
      </c>
      <c r="C332" s="52">
        <v>10</v>
      </c>
      <c r="D332" s="50"/>
    </row>
    <row r="333" spans="2:4" ht="15" thickBot="1" x14ac:dyDescent="0.35">
      <c r="B333" s="53" t="s">
        <v>4</v>
      </c>
      <c r="C333" s="52">
        <v>8</v>
      </c>
      <c r="D333" s="50"/>
    </row>
    <row r="334" spans="2:4" ht="15" thickBot="1" x14ac:dyDescent="0.35">
      <c r="B334" s="62" t="s">
        <v>81</v>
      </c>
      <c r="C334" s="59">
        <v>76</v>
      </c>
      <c r="D334" s="11">
        <f>(C335+C337+C338+C341+C342+C343+C344)/C334</f>
        <v>0.98684210526315785</v>
      </c>
    </row>
    <row r="335" spans="2:4" x14ac:dyDescent="0.3">
      <c r="B335" s="63" t="s">
        <v>6</v>
      </c>
      <c r="C335" s="60">
        <v>40</v>
      </c>
      <c r="D335" s="50"/>
    </row>
    <row r="336" spans="2:4" x14ac:dyDescent="0.3">
      <c r="B336" s="64" t="s">
        <v>3</v>
      </c>
      <c r="C336" s="24">
        <v>3</v>
      </c>
      <c r="D336" s="50"/>
    </row>
    <row r="337" spans="2:4" x14ac:dyDescent="0.3">
      <c r="B337" s="53" t="s">
        <v>1</v>
      </c>
      <c r="C337" s="52">
        <v>2</v>
      </c>
      <c r="D337" s="50"/>
    </row>
    <row r="338" spans="2:4" x14ac:dyDescent="0.3">
      <c r="B338" s="53" t="s">
        <v>4</v>
      </c>
      <c r="C338" s="52">
        <v>1</v>
      </c>
      <c r="D338" s="50"/>
    </row>
    <row r="339" spans="2:4" x14ac:dyDescent="0.3">
      <c r="B339" s="64" t="s">
        <v>5</v>
      </c>
      <c r="C339" s="24">
        <v>33</v>
      </c>
      <c r="D339" s="50"/>
    </row>
    <row r="340" spans="2:4" x14ac:dyDescent="0.3">
      <c r="B340" s="53" t="s">
        <v>2</v>
      </c>
      <c r="C340" s="52">
        <v>1</v>
      </c>
      <c r="D340" s="50"/>
    </row>
    <row r="341" spans="2:4" x14ac:dyDescent="0.3">
      <c r="B341" s="53" t="s">
        <v>1</v>
      </c>
      <c r="C341" s="52">
        <v>8</v>
      </c>
      <c r="D341" s="50"/>
    </row>
    <row r="342" spans="2:4" x14ac:dyDescent="0.3">
      <c r="B342" s="53" t="s">
        <v>9</v>
      </c>
      <c r="C342" s="52">
        <v>21</v>
      </c>
      <c r="D342" s="50"/>
    </row>
    <row r="343" spans="2:4" x14ac:dyDescent="0.3">
      <c r="B343" s="53" t="s">
        <v>0</v>
      </c>
      <c r="C343" s="52">
        <v>1</v>
      </c>
      <c r="D343" s="50"/>
    </row>
    <row r="344" spans="2:4" ht="15" thickBot="1" x14ac:dyDescent="0.35">
      <c r="B344" s="53" t="s">
        <v>4</v>
      </c>
      <c r="C344" s="52">
        <v>2</v>
      </c>
      <c r="D344" s="50"/>
    </row>
    <row r="345" spans="2:4" ht="15" thickBot="1" x14ac:dyDescent="0.35">
      <c r="B345" s="62" t="s">
        <v>68</v>
      </c>
      <c r="C345" s="59">
        <v>55</v>
      </c>
      <c r="D345" s="11">
        <f>(C346+C348)/C345</f>
        <v>1</v>
      </c>
    </row>
    <row r="346" spans="2:4" x14ac:dyDescent="0.3">
      <c r="B346" s="63" t="s">
        <v>6</v>
      </c>
      <c r="C346" s="60">
        <v>47</v>
      </c>
      <c r="D346" s="50"/>
    </row>
    <row r="347" spans="2:4" x14ac:dyDescent="0.3">
      <c r="B347" s="64" t="s">
        <v>5</v>
      </c>
      <c r="C347" s="24">
        <v>8</v>
      </c>
      <c r="D347" s="50"/>
    </row>
    <row r="348" spans="2:4" ht="15" thickBot="1" x14ac:dyDescent="0.35">
      <c r="B348" s="53" t="s">
        <v>9</v>
      </c>
      <c r="C348" s="52">
        <v>8</v>
      </c>
      <c r="D348" s="50"/>
    </row>
    <row r="349" spans="2:4" ht="15" thickBot="1" x14ac:dyDescent="0.35">
      <c r="B349" s="62" t="s">
        <v>67</v>
      </c>
      <c r="C349" s="59">
        <v>84</v>
      </c>
      <c r="D349" s="11">
        <f>(C350+C354+C355+C356+C357-C352)/C349</f>
        <v>0.88095238095238093</v>
      </c>
    </row>
    <row r="350" spans="2:4" x14ac:dyDescent="0.3">
      <c r="B350" s="63" t="s">
        <v>6</v>
      </c>
      <c r="C350" s="60">
        <v>25</v>
      </c>
      <c r="D350" s="50"/>
    </row>
    <row r="351" spans="2:4" x14ac:dyDescent="0.3">
      <c r="B351" s="64" t="s">
        <v>5</v>
      </c>
      <c r="C351" s="24">
        <v>59</v>
      </c>
      <c r="D351" s="50"/>
    </row>
    <row r="352" spans="2:4" x14ac:dyDescent="0.3">
      <c r="B352" s="53" t="s">
        <v>10</v>
      </c>
      <c r="C352" s="58">
        <v>2</v>
      </c>
      <c r="D352" s="50"/>
    </row>
    <row r="353" spans="2:4" x14ac:dyDescent="0.3">
      <c r="B353" s="53" t="s">
        <v>2</v>
      </c>
      <c r="C353" s="52">
        <v>5</v>
      </c>
      <c r="D353" s="50"/>
    </row>
    <row r="354" spans="2:4" x14ac:dyDescent="0.3">
      <c r="B354" s="53" t="s">
        <v>1</v>
      </c>
      <c r="C354" s="52">
        <v>11</v>
      </c>
      <c r="D354" s="50"/>
    </row>
    <row r="355" spans="2:4" x14ac:dyDescent="0.3">
      <c r="B355" s="53" t="s">
        <v>9</v>
      </c>
      <c r="C355" s="52">
        <v>31</v>
      </c>
      <c r="D355" s="50"/>
    </row>
    <row r="356" spans="2:4" x14ac:dyDescent="0.3">
      <c r="B356" s="53" t="s">
        <v>0</v>
      </c>
      <c r="C356" s="52">
        <v>3</v>
      </c>
      <c r="D356" s="50"/>
    </row>
    <row r="357" spans="2:4" ht="15" thickBot="1" x14ac:dyDescent="0.35">
      <c r="B357" s="53" t="s">
        <v>4</v>
      </c>
      <c r="C357" s="52">
        <v>6</v>
      </c>
      <c r="D357" s="50"/>
    </row>
    <row r="358" spans="2:4" ht="15" thickBot="1" x14ac:dyDescent="0.35">
      <c r="B358" s="62" t="s">
        <v>63</v>
      </c>
      <c r="C358" s="59">
        <v>40</v>
      </c>
      <c r="D358" s="11">
        <f>(C359+C361)/C358</f>
        <v>1</v>
      </c>
    </row>
    <row r="359" spans="2:4" x14ac:dyDescent="0.3">
      <c r="B359" s="63" t="s">
        <v>6</v>
      </c>
      <c r="C359" s="60">
        <v>6</v>
      </c>
      <c r="D359" s="50"/>
    </row>
    <row r="360" spans="2:4" x14ac:dyDescent="0.3">
      <c r="B360" s="64" t="s">
        <v>3</v>
      </c>
      <c r="C360" s="24">
        <v>34</v>
      </c>
      <c r="D360" s="50"/>
    </row>
    <row r="361" spans="2:4" ht="15" thickBot="1" x14ac:dyDescent="0.35">
      <c r="B361" s="53" t="s">
        <v>9</v>
      </c>
      <c r="C361" s="52">
        <v>34</v>
      </c>
      <c r="D361" s="50"/>
    </row>
    <row r="362" spans="2:4" ht="15" thickBot="1" x14ac:dyDescent="0.35">
      <c r="B362" s="62" t="s">
        <v>75</v>
      </c>
      <c r="C362" s="59">
        <v>392</v>
      </c>
      <c r="D362" s="11">
        <f>(C363+C365+C366+C368+C372+C373+C374+C375+C367-C370)/C362</f>
        <v>0.8392857142857143</v>
      </c>
    </row>
    <row r="363" spans="2:4" x14ac:dyDescent="0.3">
      <c r="B363" s="63" t="s">
        <v>6</v>
      </c>
      <c r="C363" s="60">
        <v>122</v>
      </c>
      <c r="D363" s="50"/>
    </row>
    <row r="364" spans="2:4" x14ac:dyDescent="0.3">
      <c r="B364" s="64" t="s">
        <v>3</v>
      </c>
      <c r="C364" s="24">
        <v>44</v>
      </c>
      <c r="D364" s="50"/>
    </row>
    <row r="365" spans="2:4" x14ac:dyDescent="0.3">
      <c r="B365" s="53" t="s">
        <v>1</v>
      </c>
      <c r="C365" s="52">
        <v>10</v>
      </c>
      <c r="D365" s="50"/>
    </row>
    <row r="366" spans="2:4" x14ac:dyDescent="0.3">
      <c r="B366" s="53" t="s">
        <v>9</v>
      </c>
      <c r="C366" s="52">
        <v>25</v>
      </c>
      <c r="D366" s="50"/>
    </row>
    <row r="367" spans="2:4" x14ac:dyDescent="0.3">
      <c r="B367" s="53" t="s">
        <v>0</v>
      </c>
      <c r="C367" s="58">
        <v>1</v>
      </c>
      <c r="D367" s="50"/>
    </row>
    <row r="368" spans="2:4" x14ac:dyDescent="0.3">
      <c r="B368" s="53" t="s">
        <v>4</v>
      </c>
      <c r="C368" s="52">
        <v>8</v>
      </c>
      <c r="D368" s="50"/>
    </row>
    <row r="369" spans="2:4" x14ac:dyDescent="0.3">
      <c r="B369" s="64" t="s">
        <v>5</v>
      </c>
      <c r="C369" s="24">
        <v>226</v>
      </c>
      <c r="D369" s="50"/>
    </row>
    <row r="370" spans="2:4" x14ac:dyDescent="0.3">
      <c r="B370" s="53" t="s">
        <v>10</v>
      </c>
      <c r="C370" s="52">
        <v>5</v>
      </c>
      <c r="D370" s="50"/>
    </row>
    <row r="371" spans="2:4" x14ac:dyDescent="0.3">
      <c r="B371" s="53" t="s">
        <v>2</v>
      </c>
      <c r="C371" s="52">
        <v>53</v>
      </c>
      <c r="D371" s="50"/>
    </row>
    <row r="372" spans="2:4" x14ac:dyDescent="0.3">
      <c r="B372" s="53" t="s">
        <v>1</v>
      </c>
      <c r="C372" s="52">
        <v>92</v>
      </c>
      <c r="D372" s="50"/>
    </row>
    <row r="373" spans="2:4" x14ac:dyDescent="0.3">
      <c r="B373" s="53" t="s">
        <v>9</v>
      </c>
      <c r="C373" s="52">
        <v>51</v>
      </c>
      <c r="D373" s="50"/>
    </row>
    <row r="374" spans="2:4" x14ac:dyDescent="0.3">
      <c r="B374" s="53" t="s">
        <v>0</v>
      </c>
      <c r="C374" s="52">
        <v>7</v>
      </c>
      <c r="D374" s="50"/>
    </row>
    <row r="375" spans="2:4" ht="15" thickBot="1" x14ac:dyDescent="0.35">
      <c r="B375" s="53" t="s">
        <v>4</v>
      </c>
      <c r="C375" s="52">
        <v>18</v>
      </c>
      <c r="D375" s="50"/>
    </row>
    <row r="376" spans="2:4" ht="15" thickBot="1" x14ac:dyDescent="0.35">
      <c r="B376" s="62" t="s">
        <v>69</v>
      </c>
      <c r="C376" s="59">
        <v>28</v>
      </c>
      <c r="D376" s="11">
        <f>(C377+C381+C382-C379)/C376</f>
        <v>0.8214285714285714</v>
      </c>
    </row>
    <row r="377" spans="2:4" x14ac:dyDescent="0.3">
      <c r="B377" s="63" t="s">
        <v>6</v>
      </c>
      <c r="C377" s="60">
        <v>15</v>
      </c>
      <c r="D377" s="50"/>
    </row>
    <row r="378" spans="2:4" x14ac:dyDescent="0.3">
      <c r="B378" s="64" t="s">
        <v>5</v>
      </c>
      <c r="C378" s="24">
        <v>13</v>
      </c>
      <c r="D378" s="50"/>
    </row>
    <row r="379" spans="2:4" x14ac:dyDescent="0.3">
      <c r="B379" s="53" t="s">
        <v>10</v>
      </c>
      <c r="C379" s="52">
        <v>1</v>
      </c>
      <c r="D379" s="50"/>
    </row>
    <row r="380" spans="2:4" x14ac:dyDescent="0.3">
      <c r="B380" s="53" t="s">
        <v>2</v>
      </c>
      <c r="C380" s="52">
        <v>3</v>
      </c>
      <c r="D380" s="50"/>
    </row>
    <row r="381" spans="2:4" x14ac:dyDescent="0.3">
      <c r="B381" s="53" t="s">
        <v>1</v>
      </c>
      <c r="C381" s="52">
        <v>2</v>
      </c>
      <c r="D381" s="50"/>
    </row>
    <row r="382" spans="2:4" ht="15" thickBot="1" x14ac:dyDescent="0.35">
      <c r="B382" s="53" t="s">
        <v>9</v>
      </c>
      <c r="C382" s="52">
        <v>7</v>
      </c>
      <c r="D382" s="50"/>
    </row>
    <row r="383" spans="2:4" ht="15" thickBot="1" x14ac:dyDescent="0.35">
      <c r="B383" s="62" t="s">
        <v>58</v>
      </c>
      <c r="C383" s="59">
        <v>1898</v>
      </c>
      <c r="D383" s="11">
        <f>(C384+C387+C388+C389+C390+C394+C395+C396+C397-C392)/C383</f>
        <v>0.92729188619599578</v>
      </c>
    </row>
    <row r="384" spans="2:4" x14ac:dyDescent="0.3">
      <c r="B384" s="63" t="s">
        <v>6</v>
      </c>
      <c r="C384" s="60">
        <v>1243</v>
      </c>
      <c r="D384" s="50"/>
    </row>
    <row r="385" spans="2:4" x14ac:dyDescent="0.3">
      <c r="B385" s="64" t="s">
        <v>3</v>
      </c>
      <c r="C385" s="24">
        <v>126</v>
      </c>
      <c r="D385" s="50"/>
    </row>
    <row r="386" spans="2:4" x14ac:dyDescent="0.3">
      <c r="B386" s="53" t="s">
        <v>2</v>
      </c>
      <c r="C386" s="52">
        <v>2</v>
      </c>
      <c r="D386" s="50"/>
    </row>
    <row r="387" spans="2:4" x14ac:dyDescent="0.3">
      <c r="B387" s="53" t="s">
        <v>1</v>
      </c>
      <c r="C387" s="52">
        <v>13</v>
      </c>
      <c r="D387" s="50"/>
    </row>
    <row r="388" spans="2:4" x14ac:dyDescent="0.3">
      <c r="B388" s="53" t="s">
        <v>9</v>
      </c>
      <c r="C388" s="52">
        <v>95</v>
      </c>
      <c r="D388" s="50"/>
    </row>
    <row r="389" spans="2:4" x14ac:dyDescent="0.3">
      <c r="B389" s="53" t="s">
        <v>0</v>
      </c>
      <c r="C389" s="52">
        <v>11</v>
      </c>
      <c r="D389" s="50"/>
    </row>
    <row r="390" spans="2:4" x14ac:dyDescent="0.3">
      <c r="B390" s="53" t="s">
        <v>4</v>
      </c>
      <c r="C390" s="52">
        <v>5</v>
      </c>
      <c r="D390" s="50"/>
    </row>
    <row r="391" spans="2:4" x14ac:dyDescent="0.3">
      <c r="B391" s="64" t="s">
        <v>5</v>
      </c>
      <c r="C391" s="24">
        <v>529</v>
      </c>
      <c r="D391" s="50"/>
    </row>
    <row r="392" spans="2:4" x14ac:dyDescent="0.3">
      <c r="B392" s="53" t="s">
        <v>10</v>
      </c>
      <c r="C392" s="52">
        <v>11</v>
      </c>
      <c r="D392" s="50"/>
    </row>
    <row r="393" spans="2:4" x14ac:dyDescent="0.3">
      <c r="B393" s="53" t="s">
        <v>2</v>
      </c>
      <c r="C393" s="52">
        <v>114</v>
      </c>
      <c r="D393" s="50"/>
    </row>
    <row r="394" spans="2:4" x14ac:dyDescent="0.3">
      <c r="B394" s="53" t="s">
        <v>1</v>
      </c>
      <c r="C394" s="52">
        <v>146</v>
      </c>
      <c r="D394" s="50"/>
    </row>
    <row r="395" spans="2:4" x14ac:dyDescent="0.3">
      <c r="B395" s="53" t="s">
        <v>9</v>
      </c>
      <c r="C395" s="52">
        <v>158</v>
      </c>
      <c r="D395" s="50"/>
    </row>
    <row r="396" spans="2:4" x14ac:dyDescent="0.3">
      <c r="B396" s="53" t="s">
        <v>0</v>
      </c>
      <c r="C396" s="52">
        <v>66</v>
      </c>
      <c r="D396" s="50"/>
    </row>
    <row r="397" spans="2:4" ht="15" thickBot="1" x14ac:dyDescent="0.35">
      <c r="B397" s="53" t="s">
        <v>4</v>
      </c>
      <c r="C397" s="52">
        <v>34</v>
      </c>
      <c r="D397" s="50"/>
    </row>
    <row r="398" spans="2:4" ht="15" thickBot="1" x14ac:dyDescent="0.35">
      <c r="B398" s="62" t="s">
        <v>38</v>
      </c>
      <c r="C398" s="59">
        <v>521</v>
      </c>
      <c r="D398" s="11">
        <f>(C399+C402+C403+C404+C407+C408+C409+C410)/C398</f>
        <v>0.95777351247600773</v>
      </c>
    </row>
    <row r="399" spans="2:4" x14ac:dyDescent="0.3">
      <c r="B399" s="63" t="s">
        <v>6</v>
      </c>
      <c r="C399" s="60">
        <v>280</v>
      </c>
      <c r="D399" s="50"/>
    </row>
    <row r="400" spans="2:4" x14ac:dyDescent="0.3">
      <c r="B400" s="64" t="s">
        <v>3</v>
      </c>
      <c r="C400" s="24">
        <v>58</v>
      </c>
      <c r="D400" s="50"/>
    </row>
    <row r="401" spans="2:4" x14ac:dyDescent="0.3">
      <c r="B401" s="53" t="s">
        <v>2</v>
      </c>
      <c r="C401" s="52">
        <v>3</v>
      </c>
      <c r="D401" s="50"/>
    </row>
    <row r="402" spans="2:4" x14ac:dyDescent="0.3">
      <c r="B402" s="53" t="s">
        <v>1</v>
      </c>
      <c r="C402" s="52">
        <v>1</v>
      </c>
      <c r="D402" s="50"/>
    </row>
    <row r="403" spans="2:4" x14ac:dyDescent="0.3">
      <c r="B403" s="53" t="s">
        <v>9</v>
      </c>
      <c r="C403" s="52">
        <v>51</v>
      </c>
      <c r="D403" s="50"/>
    </row>
    <row r="404" spans="2:4" x14ac:dyDescent="0.3">
      <c r="B404" s="53" t="s">
        <v>0</v>
      </c>
      <c r="C404" s="52">
        <v>3</v>
      </c>
      <c r="D404" s="50"/>
    </row>
    <row r="405" spans="2:4" x14ac:dyDescent="0.3">
      <c r="B405" s="64" t="s">
        <v>5</v>
      </c>
      <c r="C405" s="24">
        <v>183</v>
      </c>
      <c r="D405" s="50"/>
    </row>
    <row r="406" spans="2:4" x14ac:dyDescent="0.3">
      <c r="B406" s="53" t="s">
        <v>2</v>
      </c>
      <c r="C406" s="52">
        <v>19</v>
      </c>
      <c r="D406" s="50"/>
    </row>
    <row r="407" spans="2:4" x14ac:dyDescent="0.3">
      <c r="B407" s="53" t="s">
        <v>1</v>
      </c>
      <c r="C407" s="52">
        <v>6</v>
      </c>
      <c r="D407" s="50"/>
    </row>
    <row r="408" spans="2:4" x14ac:dyDescent="0.3">
      <c r="B408" s="53" t="s">
        <v>9</v>
      </c>
      <c r="C408" s="52">
        <v>137</v>
      </c>
      <c r="D408" s="50"/>
    </row>
    <row r="409" spans="2:4" x14ac:dyDescent="0.3">
      <c r="B409" s="53" t="s">
        <v>0</v>
      </c>
      <c r="C409" s="52">
        <v>17</v>
      </c>
      <c r="D409" s="50"/>
    </row>
    <row r="410" spans="2:4" ht="15" thickBot="1" x14ac:dyDescent="0.35">
      <c r="B410" s="53" t="s">
        <v>4</v>
      </c>
      <c r="C410" s="52">
        <v>4</v>
      </c>
      <c r="D410" s="50"/>
    </row>
    <row r="411" spans="2:4" ht="15" thickBot="1" x14ac:dyDescent="0.35">
      <c r="B411" s="62" t="s">
        <v>70</v>
      </c>
      <c r="C411" s="59">
        <v>20</v>
      </c>
      <c r="D411" s="11">
        <f>(C412+C415+C416+C417+C418)/C411</f>
        <v>0.95</v>
      </c>
    </row>
    <row r="412" spans="2:4" x14ac:dyDescent="0.3">
      <c r="B412" s="63" t="s">
        <v>6</v>
      </c>
      <c r="C412" s="60">
        <v>12</v>
      </c>
      <c r="D412" s="50"/>
    </row>
    <row r="413" spans="2:4" x14ac:dyDescent="0.3">
      <c r="B413" s="64" t="s">
        <v>5</v>
      </c>
      <c r="C413" s="24">
        <v>8</v>
      </c>
      <c r="D413" s="50"/>
    </row>
    <row r="414" spans="2:4" x14ac:dyDescent="0.3">
      <c r="B414" s="53" t="s">
        <v>2</v>
      </c>
      <c r="C414" s="52">
        <v>1</v>
      </c>
      <c r="D414" s="50"/>
    </row>
    <row r="415" spans="2:4" x14ac:dyDescent="0.3">
      <c r="B415" s="53" t="s">
        <v>1</v>
      </c>
      <c r="C415" s="52">
        <v>3</v>
      </c>
      <c r="D415" s="50"/>
    </row>
    <row r="416" spans="2:4" x14ac:dyDescent="0.3">
      <c r="B416" s="53" t="s">
        <v>9</v>
      </c>
      <c r="C416" s="52">
        <v>2</v>
      </c>
      <c r="D416" s="50"/>
    </row>
    <row r="417" spans="2:4" x14ac:dyDescent="0.3">
      <c r="B417" s="53" t="s">
        <v>0</v>
      </c>
      <c r="C417" s="52">
        <v>1</v>
      </c>
      <c r="D417" s="50"/>
    </row>
    <row r="418" spans="2:4" ht="15" thickBot="1" x14ac:dyDescent="0.35">
      <c r="B418" s="53" t="s">
        <v>4</v>
      </c>
      <c r="C418" s="52">
        <v>1</v>
      </c>
      <c r="D418" s="50"/>
    </row>
    <row r="419" spans="2:4" ht="15" thickBot="1" x14ac:dyDescent="0.35">
      <c r="B419" s="62" t="s">
        <v>73</v>
      </c>
      <c r="C419" s="59">
        <v>4</v>
      </c>
      <c r="D419" s="11">
        <f>(C420+C422)/C419</f>
        <v>1</v>
      </c>
    </row>
    <row r="420" spans="2:4" x14ac:dyDescent="0.3">
      <c r="B420" s="63" t="s">
        <v>6</v>
      </c>
      <c r="C420" s="60">
        <v>3</v>
      </c>
      <c r="D420" s="50"/>
    </row>
    <row r="421" spans="2:4" x14ac:dyDescent="0.3">
      <c r="B421" s="64" t="s">
        <v>3</v>
      </c>
      <c r="C421" s="24">
        <v>1</v>
      </c>
      <c r="D421" s="50"/>
    </row>
    <row r="422" spans="2:4" ht="15" thickBot="1" x14ac:dyDescent="0.35">
      <c r="B422" s="53" t="s">
        <v>1</v>
      </c>
      <c r="C422" s="52">
        <v>1</v>
      </c>
      <c r="D422" s="50"/>
    </row>
    <row r="423" spans="2:4" ht="15" thickBot="1" x14ac:dyDescent="0.35">
      <c r="B423" s="62" t="s">
        <v>71</v>
      </c>
      <c r="C423" s="59">
        <v>336</v>
      </c>
      <c r="D423" s="11">
        <f>(C424+C427+C432+C433+C434+C426+C42+C428-C430)/C423</f>
        <v>0.97916666666666663</v>
      </c>
    </row>
    <row r="424" spans="2:4" x14ac:dyDescent="0.3">
      <c r="B424" s="63" t="s">
        <v>6</v>
      </c>
      <c r="C424" s="60">
        <v>243</v>
      </c>
      <c r="D424" s="50"/>
    </row>
    <row r="425" spans="2:4" x14ac:dyDescent="0.3">
      <c r="B425" s="64" t="s">
        <v>3</v>
      </c>
      <c r="C425" s="24">
        <v>6</v>
      </c>
      <c r="D425" s="50"/>
    </row>
    <row r="426" spans="2:4" x14ac:dyDescent="0.3">
      <c r="B426" s="53" t="s">
        <v>9</v>
      </c>
      <c r="C426" s="58">
        <v>4</v>
      </c>
      <c r="D426" s="50"/>
    </row>
    <row r="427" spans="2:4" x14ac:dyDescent="0.3">
      <c r="B427" s="53" t="s">
        <v>0</v>
      </c>
      <c r="C427" s="52">
        <v>1</v>
      </c>
      <c r="D427" s="50"/>
    </row>
    <row r="428" spans="2:4" x14ac:dyDescent="0.3">
      <c r="B428" s="53" t="s">
        <v>13</v>
      </c>
      <c r="C428" s="58">
        <v>1</v>
      </c>
      <c r="D428" s="50"/>
    </row>
    <row r="429" spans="2:4" x14ac:dyDescent="0.3">
      <c r="B429" s="64" t="s">
        <v>5</v>
      </c>
      <c r="C429" s="24">
        <v>87</v>
      </c>
      <c r="D429" s="50"/>
    </row>
    <row r="430" spans="2:4" x14ac:dyDescent="0.3">
      <c r="B430" s="53" t="s">
        <v>10</v>
      </c>
      <c r="C430" s="58">
        <v>1</v>
      </c>
      <c r="D430" s="50"/>
    </row>
    <row r="431" spans="2:4" x14ac:dyDescent="0.3">
      <c r="B431" s="53" t="s">
        <v>2</v>
      </c>
      <c r="C431" s="52">
        <v>11</v>
      </c>
      <c r="D431" s="50"/>
    </row>
    <row r="432" spans="2:4" x14ac:dyDescent="0.3">
      <c r="B432" s="53" t="s">
        <v>1</v>
      </c>
      <c r="C432" s="52">
        <v>21</v>
      </c>
      <c r="D432" s="50"/>
    </row>
    <row r="433" spans="2:4" x14ac:dyDescent="0.3">
      <c r="B433" s="53" t="s">
        <v>9</v>
      </c>
      <c r="C433" s="52">
        <v>38</v>
      </c>
      <c r="D433" s="50"/>
    </row>
    <row r="434" spans="2:4" ht="15" thickBot="1" x14ac:dyDescent="0.35">
      <c r="B434" s="53" t="s">
        <v>0</v>
      </c>
      <c r="C434" s="52">
        <v>16</v>
      </c>
      <c r="D434" s="50"/>
    </row>
    <row r="435" spans="2:4" ht="15" thickBot="1" x14ac:dyDescent="0.35">
      <c r="B435" s="62" t="s">
        <v>72</v>
      </c>
      <c r="C435" s="59">
        <v>12</v>
      </c>
      <c r="D435" s="11">
        <f>(C436+C439)/C435</f>
        <v>0.91666666666666663</v>
      </c>
    </row>
    <row r="436" spans="2:4" x14ac:dyDescent="0.3">
      <c r="B436" s="63" t="s">
        <v>6</v>
      </c>
      <c r="C436" s="60">
        <v>7</v>
      </c>
      <c r="D436" s="50"/>
    </row>
    <row r="437" spans="2:4" x14ac:dyDescent="0.3">
      <c r="B437" s="64" t="s">
        <v>5</v>
      </c>
      <c r="C437" s="24">
        <v>5</v>
      </c>
      <c r="D437" s="50"/>
    </row>
    <row r="438" spans="2:4" x14ac:dyDescent="0.3">
      <c r="B438" s="53" t="s">
        <v>2</v>
      </c>
      <c r="C438" s="52">
        <v>1</v>
      </c>
      <c r="D438" s="50"/>
    </row>
    <row r="439" spans="2:4" ht="15" thickBot="1" x14ac:dyDescent="0.35">
      <c r="B439" s="53" t="s">
        <v>9</v>
      </c>
      <c r="C439" s="52">
        <v>4</v>
      </c>
      <c r="D439" s="50"/>
    </row>
    <row r="440" spans="2:4" ht="15" thickBot="1" x14ac:dyDescent="0.35">
      <c r="B440" s="62" t="s">
        <v>74</v>
      </c>
      <c r="C440" s="59">
        <v>12</v>
      </c>
      <c r="D440" s="11">
        <f>(C441+C444+C445)/C440</f>
        <v>0.75</v>
      </c>
    </row>
    <row r="441" spans="2:4" x14ac:dyDescent="0.3">
      <c r="B441" s="63" t="s">
        <v>6</v>
      </c>
      <c r="C441" s="60">
        <v>7</v>
      </c>
      <c r="D441" s="50"/>
    </row>
    <row r="442" spans="2:4" x14ac:dyDescent="0.3">
      <c r="B442" s="64" t="s">
        <v>5</v>
      </c>
      <c r="C442" s="24">
        <v>5</v>
      </c>
      <c r="D442" s="50"/>
    </row>
    <row r="443" spans="2:4" x14ac:dyDescent="0.3">
      <c r="B443" s="53" t="s">
        <v>2</v>
      </c>
      <c r="C443" s="52">
        <v>3</v>
      </c>
      <c r="D443" s="50"/>
    </row>
    <row r="444" spans="2:4" x14ac:dyDescent="0.3">
      <c r="B444" s="53" t="s">
        <v>9</v>
      </c>
      <c r="C444" s="52">
        <v>1</v>
      </c>
      <c r="D444" s="50"/>
    </row>
    <row r="445" spans="2:4" ht="15" thickBot="1" x14ac:dyDescent="0.35">
      <c r="B445" s="53" t="s">
        <v>4</v>
      </c>
      <c r="C445" s="52">
        <v>1</v>
      </c>
      <c r="D445" s="50"/>
    </row>
    <row r="446" spans="2:4" ht="15" thickBot="1" x14ac:dyDescent="0.35">
      <c r="B446" s="62" t="s">
        <v>82</v>
      </c>
      <c r="C446" s="59">
        <v>56</v>
      </c>
      <c r="D446" s="11">
        <f>(C447+C449+C452+C453+C454)/C446</f>
        <v>0.9642857142857143</v>
      </c>
    </row>
    <row r="447" spans="2:4" x14ac:dyDescent="0.3">
      <c r="B447" s="63" t="s">
        <v>6</v>
      </c>
      <c r="C447" s="60">
        <v>42</v>
      </c>
      <c r="D447" s="50"/>
    </row>
    <row r="448" spans="2:4" x14ac:dyDescent="0.3">
      <c r="B448" s="64" t="s">
        <v>3</v>
      </c>
      <c r="C448" s="24">
        <v>1</v>
      </c>
      <c r="D448" s="50"/>
    </row>
    <row r="449" spans="2:4" x14ac:dyDescent="0.3">
      <c r="B449" s="53" t="s">
        <v>1</v>
      </c>
      <c r="C449" s="52">
        <v>1</v>
      </c>
      <c r="D449" s="50"/>
    </row>
    <row r="450" spans="2:4" x14ac:dyDescent="0.3">
      <c r="B450" s="64" t="s">
        <v>5</v>
      </c>
      <c r="C450" s="24">
        <v>13</v>
      </c>
      <c r="D450" s="50"/>
    </row>
    <row r="451" spans="2:4" x14ac:dyDescent="0.3">
      <c r="B451" s="53" t="s">
        <v>2</v>
      </c>
      <c r="C451" s="52">
        <v>2</v>
      </c>
      <c r="D451" s="50"/>
    </row>
    <row r="452" spans="2:4" x14ac:dyDescent="0.3">
      <c r="B452" s="53" t="s">
        <v>1</v>
      </c>
      <c r="C452" s="52">
        <v>4</v>
      </c>
      <c r="D452" s="50"/>
    </row>
    <row r="453" spans="2:4" x14ac:dyDescent="0.3">
      <c r="B453" s="53" t="s">
        <v>9</v>
      </c>
      <c r="C453" s="52">
        <v>3</v>
      </c>
      <c r="D453" s="50"/>
    </row>
    <row r="454" spans="2:4" ht="15" thickBot="1" x14ac:dyDescent="0.35">
      <c r="B454" s="53" t="s">
        <v>4</v>
      </c>
      <c r="C454" s="52">
        <v>4</v>
      </c>
      <c r="D454" s="50"/>
    </row>
    <row r="455" spans="2:4" ht="15" thickBot="1" x14ac:dyDescent="0.35">
      <c r="B455" s="62" t="s">
        <v>76</v>
      </c>
      <c r="C455" s="59">
        <v>156</v>
      </c>
      <c r="D455" s="11">
        <f>(C456+C458+C462+C463+C464+C465+C459)/C455</f>
        <v>0.92307692307692313</v>
      </c>
    </row>
    <row r="456" spans="2:4" x14ac:dyDescent="0.3">
      <c r="B456" s="63" t="s">
        <v>6</v>
      </c>
      <c r="C456" s="60">
        <v>111</v>
      </c>
      <c r="D456" s="50"/>
    </row>
    <row r="457" spans="2:4" x14ac:dyDescent="0.3">
      <c r="B457" s="64" t="s">
        <v>3</v>
      </c>
      <c r="C457" s="24">
        <v>12</v>
      </c>
      <c r="D457" s="50"/>
    </row>
    <row r="458" spans="2:4" x14ac:dyDescent="0.3">
      <c r="B458" s="53" t="s">
        <v>1</v>
      </c>
      <c r="C458" s="52">
        <v>8</v>
      </c>
      <c r="D458" s="50"/>
    </row>
    <row r="459" spans="2:4" x14ac:dyDescent="0.3">
      <c r="B459" s="53" t="s">
        <v>9</v>
      </c>
      <c r="C459" s="58">
        <v>4</v>
      </c>
      <c r="D459" s="50"/>
    </row>
    <row r="460" spans="2:4" x14ac:dyDescent="0.3">
      <c r="B460" s="64" t="s">
        <v>5</v>
      </c>
      <c r="C460" s="24">
        <v>33</v>
      </c>
      <c r="D460" s="50"/>
    </row>
    <row r="461" spans="2:4" x14ac:dyDescent="0.3">
      <c r="B461" s="53" t="s">
        <v>2</v>
      </c>
      <c r="C461" s="52">
        <v>12</v>
      </c>
      <c r="D461" s="50"/>
    </row>
    <row r="462" spans="2:4" x14ac:dyDescent="0.3">
      <c r="B462" s="53" t="s">
        <v>1</v>
      </c>
      <c r="C462" s="52">
        <v>7</v>
      </c>
      <c r="D462" s="50"/>
    </row>
    <row r="463" spans="2:4" x14ac:dyDescent="0.3">
      <c r="B463" s="53" t="s">
        <v>9</v>
      </c>
      <c r="C463" s="52">
        <v>8</v>
      </c>
      <c r="D463" s="50"/>
    </row>
    <row r="464" spans="2:4" x14ac:dyDescent="0.3">
      <c r="B464" s="53" t="s">
        <v>0</v>
      </c>
      <c r="C464" s="52">
        <v>2</v>
      </c>
      <c r="D464" s="50"/>
    </row>
    <row r="465" spans="2:4" ht="15" thickBot="1" x14ac:dyDescent="0.35">
      <c r="B465" s="53" t="s">
        <v>4</v>
      </c>
      <c r="C465" s="52">
        <v>4</v>
      </c>
      <c r="D465" s="50"/>
    </row>
    <row r="466" spans="2:4" ht="15" thickBot="1" x14ac:dyDescent="0.35">
      <c r="B466" s="62" t="s">
        <v>77</v>
      </c>
      <c r="C466" s="59">
        <v>44</v>
      </c>
      <c r="D466" s="11">
        <f>(C467+C469+C472+C473+C474)/C466</f>
        <v>0.97727272727272729</v>
      </c>
    </row>
    <row r="467" spans="2:4" x14ac:dyDescent="0.3">
      <c r="B467" s="63" t="s">
        <v>6</v>
      </c>
      <c r="C467" s="60">
        <v>12</v>
      </c>
      <c r="D467" s="50"/>
    </row>
    <row r="468" spans="2:4" x14ac:dyDescent="0.3">
      <c r="B468" s="64" t="s">
        <v>3</v>
      </c>
      <c r="C468" s="24">
        <v>8</v>
      </c>
      <c r="D468" s="50"/>
    </row>
    <row r="469" spans="2:4" x14ac:dyDescent="0.3">
      <c r="B469" s="53" t="s">
        <v>9</v>
      </c>
      <c r="C469" s="52">
        <v>8</v>
      </c>
      <c r="D469" s="50"/>
    </row>
    <row r="470" spans="2:4" x14ac:dyDescent="0.3">
      <c r="B470" s="64" t="s">
        <v>5</v>
      </c>
      <c r="C470" s="24">
        <v>24</v>
      </c>
      <c r="D470" s="50"/>
    </row>
    <row r="471" spans="2:4" x14ac:dyDescent="0.3">
      <c r="B471" s="53" t="s">
        <v>2</v>
      </c>
      <c r="C471" s="52">
        <v>1</v>
      </c>
      <c r="D471" s="50"/>
    </row>
    <row r="472" spans="2:4" x14ac:dyDescent="0.3">
      <c r="B472" s="53" t="s">
        <v>1</v>
      </c>
      <c r="C472" s="52">
        <v>7</v>
      </c>
      <c r="D472" s="50"/>
    </row>
    <row r="473" spans="2:4" x14ac:dyDescent="0.3">
      <c r="B473" s="53" t="s">
        <v>9</v>
      </c>
      <c r="C473" s="52">
        <v>12</v>
      </c>
      <c r="D473" s="50"/>
    </row>
    <row r="474" spans="2:4" ht="15" thickBot="1" x14ac:dyDescent="0.35">
      <c r="B474" s="53" t="s">
        <v>0</v>
      </c>
      <c r="C474" s="52">
        <v>4</v>
      </c>
      <c r="D474" s="50"/>
    </row>
    <row r="475" spans="2:4" ht="15" thickBot="1" x14ac:dyDescent="0.35">
      <c r="B475" s="63" t="s">
        <v>98</v>
      </c>
      <c r="C475" s="60">
        <v>19962</v>
      </c>
      <c r="D475" s="114">
        <f>(C476+C10+C11+C15+C16+C17+C18+C23+C24+C25+C26+C30+C31+C35+C36+C37+C38+C42+C45+C46+C47+C48+C52+C56+C57+C58+C59+C63+C64+C65+C69+C70+C71+C72+C78+C79+C80+C81+C85+C86+C87+C88+C92+C93+C94+C95+C99+C100+C101+C107+C108+C109+C115+C116+C117+C118+C122+C123+C124+C125+C129+C130+C131+C143+C144+C145+C149+C150+C151+C152+C156+C159+C160+C161+C162+C166+C167+C168+C169+C173+C174+C175+C176+C180+C181+C182+C183+C187+C188+C189+C190+C197+C198+C199+C204+C205+C206+C210+C213+C214+C215+C219+C225+C226+C227+C231+C232+C234+C238+C239+C240+C243+C244+C245+C249+C250+C251+C255+C256+C257+C258+C262+C263+C264+C265+C269+C270+C271+C272+C277+C278+C279+C283+C285+C286+C290+C291+C292+C293+C298+C300+C303+C304+C305+C306+C310+C314+C316+C315+C317+C323+C324+C326+C330+C331+C332+C333+C337+C338+C342+C343+C344+C348+C354+C355+C356+C357+C361+C365+C366+C368++C372+C373+C374+C375+C381+C382+C387+C388+C389+C390+C394+C395+C396+C397+C402+C403+C404+C407+C408+C409+C410+C415+C416+C417+C418+C422+C427+C432+C433+C434+C438+C439+C444+C445+C449+C452+C453+C454+C458+C462+C463+C464+C465+C469+C472+C473+C474-C13-C33-C54-C67-C83-C120-C147-C171-C185-C253-C267-C288-C312-C328-C370-C392)/C475</f>
        <v>0.91263400460875665</v>
      </c>
    </row>
    <row r="476" spans="2:4" ht="15" thickBot="1" x14ac:dyDescent="0.35">
      <c r="B476" s="67" t="s">
        <v>96</v>
      </c>
      <c r="C476" s="61">
        <f>C8+C28+C40+C50+C61+C74+C90+C104+C111+C127+C133+C141+C154+C164+C178+C192+C201+C208+C217+C229+C236+C247+C260+C274+C281+C295+C308+C319+C335+C346+C350+C359+C363+C377+C384+C399+C412+C420+C424+C436+C441+C447+C456+C467+C20</f>
        <v>11254</v>
      </c>
      <c r="D476" s="120"/>
    </row>
  </sheetData>
  <mergeCells count="4">
    <mergeCell ref="D475:D47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topLeftCell="A76" zoomScaleNormal="100" workbookViewId="0">
      <selection activeCell="E79" sqref="E79"/>
    </sheetView>
  </sheetViews>
  <sheetFormatPr baseColWidth="10" defaultRowHeight="14.4" x14ac:dyDescent="0.3"/>
  <cols>
    <col min="1" max="1" width="5.44140625" customWidth="1"/>
    <col min="2" max="2" width="39.44140625" bestFit="1" customWidth="1"/>
    <col min="3" max="3" width="21.44140625" customWidth="1"/>
    <col min="4" max="5" width="19.5546875" style="5" customWidth="1"/>
  </cols>
  <sheetData>
    <row r="1" spans="1:5" ht="15.6" x14ac:dyDescent="0.3">
      <c r="A1" s="6" t="s">
        <v>83</v>
      </c>
      <c r="C1" s="6"/>
      <c r="D1" s="25"/>
    </row>
    <row r="2" spans="1:5" x14ac:dyDescent="0.3">
      <c r="A2" s="7" t="s">
        <v>87</v>
      </c>
      <c r="C2" s="7"/>
      <c r="D2" s="26"/>
    </row>
    <row r="3" spans="1:5" x14ac:dyDescent="0.3">
      <c r="A3" s="8" t="s">
        <v>94</v>
      </c>
      <c r="C3" s="8"/>
      <c r="D3" s="27"/>
    </row>
    <row r="5" spans="1:5" ht="15" thickBot="1" x14ac:dyDescent="0.35"/>
    <row r="6" spans="1:5" x14ac:dyDescent="0.3">
      <c r="B6" s="127" t="s">
        <v>103</v>
      </c>
      <c r="C6" s="127" t="s">
        <v>93</v>
      </c>
      <c r="D6" s="124" t="s">
        <v>86</v>
      </c>
      <c r="E6" s="124" t="s">
        <v>108</v>
      </c>
    </row>
    <row r="7" spans="1:5" ht="18.75" customHeight="1" thickBot="1" x14ac:dyDescent="0.35">
      <c r="B7" s="128"/>
      <c r="C7" s="128"/>
      <c r="D7" s="125"/>
      <c r="E7" s="125"/>
    </row>
    <row r="8" spans="1:5" ht="15" thickBot="1" x14ac:dyDescent="0.35">
      <c r="B8" s="62" t="s">
        <v>25</v>
      </c>
      <c r="C8" s="10">
        <v>218</v>
      </c>
      <c r="D8" s="11">
        <f>(C10+C16+C23)/C8</f>
        <v>0.69724770642201839</v>
      </c>
      <c r="E8" s="11">
        <f>(C10+C16+C23)/(C8-C20)</f>
        <v>0.7069767441860465</v>
      </c>
    </row>
    <row r="9" spans="1:5" x14ac:dyDescent="0.3">
      <c r="B9" s="80" t="s">
        <v>44</v>
      </c>
      <c r="C9" s="81">
        <v>182</v>
      </c>
      <c r="D9" s="103">
        <f>C10/C9</f>
        <v>0.70879120879120883</v>
      </c>
      <c r="E9" s="103">
        <f>C10/(C9)</f>
        <v>0.70879120879120883</v>
      </c>
    </row>
    <row r="10" spans="1:5" x14ac:dyDescent="0.3">
      <c r="B10" s="28" t="s">
        <v>6</v>
      </c>
      <c r="C10" s="13">
        <v>129</v>
      </c>
      <c r="D10" s="109"/>
      <c r="E10" s="109"/>
    </row>
    <row r="11" spans="1:5" x14ac:dyDescent="0.3">
      <c r="B11" s="28" t="s">
        <v>3</v>
      </c>
      <c r="C11" s="13">
        <v>2</v>
      </c>
      <c r="D11" s="109"/>
      <c r="E11" s="109"/>
    </row>
    <row r="12" spans="1:5" x14ac:dyDescent="0.3">
      <c r="B12" s="73" t="s">
        <v>9</v>
      </c>
      <c r="C12" s="13">
        <v>2</v>
      </c>
      <c r="D12" s="109"/>
      <c r="E12" s="109"/>
    </row>
    <row r="13" spans="1:5" x14ac:dyDescent="0.3">
      <c r="B13" s="28" t="s">
        <v>5</v>
      </c>
      <c r="C13" s="13">
        <v>51</v>
      </c>
      <c r="D13" s="109"/>
      <c r="E13" s="109"/>
    </row>
    <row r="14" spans="1:5" x14ac:dyDescent="0.3">
      <c r="B14" s="73" t="s">
        <v>9</v>
      </c>
      <c r="C14" s="13">
        <v>51</v>
      </c>
      <c r="D14" s="109"/>
      <c r="E14" s="109"/>
    </row>
    <row r="15" spans="1:5" x14ac:dyDescent="0.3">
      <c r="B15" s="82" t="s">
        <v>47</v>
      </c>
      <c r="C15" s="83">
        <v>20</v>
      </c>
      <c r="D15" s="104">
        <f>C16/C15</f>
        <v>0.65</v>
      </c>
      <c r="E15" s="104">
        <f>C16/(C15-C20)</f>
        <v>0.76470588235294112</v>
      </c>
    </row>
    <row r="16" spans="1:5" x14ac:dyDescent="0.3">
      <c r="B16" s="28" t="s">
        <v>6</v>
      </c>
      <c r="C16" s="13">
        <v>13</v>
      </c>
      <c r="D16" s="102"/>
      <c r="E16" s="102"/>
    </row>
    <row r="17" spans="2:5" x14ac:dyDescent="0.3">
      <c r="B17" s="28" t="s">
        <v>3</v>
      </c>
      <c r="C17" s="13">
        <v>1</v>
      </c>
      <c r="D17" s="102"/>
      <c r="E17" s="102"/>
    </row>
    <row r="18" spans="2:5" x14ac:dyDescent="0.3">
      <c r="B18" s="73" t="s">
        <v>9</v>
      </c>
      <c r="C18" s="13">
        <v>1</v>
      </c>
      <c r="D18" s="102"/>
      <c r="E18" s="102"/>
    </row>
    <row r="19" spans="2:5" x14ac:dyDescent="0.3">
      <c r="B19" s="28" t="s">
        <v>5</v>
      </c>
      <c r="C19" s="13">
        <v>6</v>
      </c>
      <c r="D19" s="102"/>
      <c r="E19" s="102"/>
    </row>
    <row r="20" spans="2:5" x14ac:dyDescent="0.3">
      <c r="B20" s="73" t="s">
        <v>1</v>
      </c>
      <c r="C20" s="13">
        <v>3</v>
      </c>
      <c r="D20" s="102"/>
      <c r="E20" s="102"/>
    </row>
    <row r="21" spans="2:5" x14ac:dyDescent="0.3">
      <c r="B21" s="73" t="s">
        <v>4</v>
      </c>
      <c r="C21" s="13">
        <v>3</v>
      </c>
      <c r="D21" s="102"/>
      <c r="E21" s="102"/>
    </row>
    <row r="22" spans="2:5" x14ac:dyDescent="0.3">
      <c r="B22" s="82" t="s">
        <v>58</v>
      </c>
      <c r="C22" s="83">
        <v>16</v>
      </c>
      <c r="D22" s="104">
        <f>C23/C22</f>
        <v>0.625</v>
      </c>
      <c r="E22" s="104">
        <f>C23/(C22)</f>
        <v>0.625</v>
      </c>
    </row>
    <row r="23" spans="2:5" x14ac:dyDescent="0.3">
      <c r="B23" s="28" t="s">
        <v>6</v>
      </c>
      <c r="C23" s="13">
        <v>10</v>
      </c>
      <c r="D23" s="102"/>
      <c r="E23" s="102"/>
    </row>
    <row r="24" spans="2:5" x14ac:dyDescent="0.3">
      <c r="B24" s="28" t="s">
        <v>5</v>
      </c>
      <c r="C24" s="13">
        <v>6</v>
      </c>
      <c r="D24" s="102"/>
      <c r="E24" s="102"/>
    </row>
    <row r="25" spans="2:5" ht="15" thickBot="1" x14ac:dyDescent="0.35">
      <c r="B25" s="73" t="s">
        <v>9</v>
      </c>
      <c r="C25" s="13">
        <v>6</v>
      </c>
      <c r="D25" s="102"/>
      <c r="E25" s="102"/>
    </row>
    <row r="26" spans="2:5" ht="15" thickBot="1" x14ac:dyDescent="0.35">
      <c r="B26" s="62" t="s">
        <v>21</v>
      </c>
      <c r="C26" s="10">
        <v>16</v>
      </c>
      <c r="D26" s="11">
        <f>C28/C26</f>
        <v>0.3125</v>
      </c>
      <c r="E26" s="11">
        <v>0.63</v>
      </c>
    </row>
    <row r="27" spans="2:5" x14ac:dyDescent="0.3">
      <c r="B27" s="82" t="s">
        <v>44</v>
      </c>
      <c r="C27" s="83">
        <v>16</v>
      </c>
      <c r="D27" s="104">
        <f>C28/C27</f>
        <v>0.3125</v>
      </c>
      <c r="E27" s="104">
        <f>C28/(C27-C30)</f>
        <v>0.625</v>
      </c>
    </row>
    <row r="28" spans="2:5" x14ac:dyDescent="0.3">
      <c r="B28" s="28" t="s">
        <v>6</v>
      </c>
      <c r="C28" s="13">
        <v>5</v>
      </c>
      <c r="D28" s="102"/>
      <c r="E28" s="102"/>
    </row>
    <row r="29" spans="2:5" x14ac:dyDescent="0.3">
      <c r="B29" s="28" t="s">
        <v>5</v>
      </c>
      <c r="C29" s="13">
        <v>11</v>
      </c>
      <c r="D29" s="102"/>
      <c r="E29" s="102"/>
    </row>
    <row r="30" spans="2:5" x14ac:dyDescent="0.3">
      <c r="B30" s="73" t="s">
        <v>1</v>
      </c>
      <c r="C30" s="13">
        <v>8</v>
      </c>
      <c r="D30" s="102"/>
      <c r="E30" s="102"/>
    </row>
    <row r="31" spans="2:5" x14ac:dyDescent="0.3">
      <c r="B31" s="73" t="s">
        <v>0</v>
      </c>
      <c r="C31" s="13">
        <v>2</v>
      </c>
      <c r="D31" s="102"/>
      <c r="E31" s="102"/>
    </row>
    <row r="32" spans="2:5" ht="15" thickBot="1" x14ac:dyDescent="0.35">
      <c r="B32" s="73" t="s">
        <v>4</v>
      </c>
      <c r="C32" s="13">
        <v>1</v>
      </c>
      <c r="D32" s="102"/>
      <c r="E32" s="102"/>
    </row>
    <row r="33" spans="2:5" ht="15" thickBot="1" x14ac:dyDescent="0.35">
      <c r="B33" s="62" t="s">
        <v>20</v>
      </c>
      <c r="C33" s="10">
        <v>28</v>
      </c>
      <c r="D33" s="11">
        <v>0.82</v>
      </c>
      <c r="E33" s="11">
        <v>0.88</v>
      </c>
    </row>
    <row r="34" spans="2:5" x14ac:dyDescent="0.3">
      <c r="B34" s="82" t="s">
        <v>44</v>
      </c>
      <c r="C34" s="83">
        <v>28</v>
      </c>
      <c r="D34" s="104">
        <f>C35/C34</f>
        <v>0.8214285714285714</v>
      </c>
      <c r="E34" s="104">
        <f>C35/(C34-C37)</f>
        <v>0.88461538461538458</v>
      </c>
    </row>
    <row r="35" spans="2:5" x14ac:dyDescent="0.3">
      <c r="B35" s="28" t="s">
        <v>6</v>
      </c>
      <c r="C35" s="13">
        <v>23</v>
      </c>
      <c r="D35" s="102"/>
      <c r="E35" s="102"/>
    </row>
    <row r="36" spans="2:5" x14ac:dyDescent="0.3">
      <c r="B36" s="28" t="s">
        <v>5</v>
      </c>
      <c r="C36" s="13">
        <v>5</v>
      </c>
      <c r="D36" s="102"/>
      <c r="E36" s="102"/>
    </row>
    <row r="37" spans="2:5" x14ac:dyDescent="0.3">
      <c r="B37" s="73" t="s">
        <v>1</v>
      </c>
      <c r="C37" s="13">
        <v>2</v>
      </c>
      <c r="D37" s="102"/>
      <c r="E37" s="102"/>
    </row>
    <row r="38" spans="2:5" ht="15" thickBot="1" x14ac:dyDescent="0.35">
      <c r="B38" s="73" t="s">
        <v>9</v>
      </c>
      <c r="C38" s="13">
        <v>3</v>
      </c>
      <c r="D38" s="102"/>
      <c r="E38" s="102"/>
    </row>
    <row r="39" spans="2:5" ht="15" thickBot="1" x14ac:dyDescent="0.35">
      <c r="B39" s="62" t="s">
        <v>18</v>
      </c>
      <c r="C39" s="10">
        <v>16</v>
      </c>
      <c r="D39" s="11">
        <v>0.44</v>
      </c>
      <c r="E39" s="11">
        <v>0.64</v>
      </c>
    </row>
    <row r="40" spans="2:5" x14ac:dyDescent="0.3">
      <c r="B40" s="82" t="s">
        <v>44</v>
      </c>
      <c r="C40" s="83">
        <v>16</v>
      </c>
      <c r="D40" s="104">
        <f>C41/C40</f>
        <v>0.4375</v>
      </c>
      <c r="E40" s="104">
        <f>C41/(C40-C43-C46)</f>
        <v>0.63636363636363635</v>
      </c>
    </row>
    <row r="41" spans="2:5" x14ac:dyDescent="0.3">
      <c r="B41" s="28" t="s">
        <v>6</v>
      </c>
      <c r="C41" s="13">
        <v>7</v>
      </c>
      <c r="D41" s="102"/>
      <c r="E41" s="102"/>
    </row>
    <row r="42" spans="2:5" x14ac:dyDescent="0.3">
      <c r="B42" s="28" t="s">
        <v>3</v>
      </c>
      <c r="C42" s="13">
        <v>2</v>
      </c>
      <c r="D42" s="102"/>
      <c r="E42" s="102"/>
    </row>
    <row r="43" spans="2:5" x14ac:dyDescent="0.3">
      <c r="B43" s="73" t="s">
        <v>2</v>
      </c>
      <c r="C43" s="13">
        <v>1</v>
      </c>
      <c r="D43" s="102"/>
      <c r="E43" s="102"/>
    </row>
    <row r="44" spans="2:5" x14ac:dyDescent="0.3">
      <c r="B44" s="73" t="s">
        <v>4</v>
      </c>
      <c r="C44" s="13">
        <v>1</v>
      </c>
      <c r="D44" s="102"/>
      <c r="E44" s="102"/>
    </row>
    <row r="45" spans="2:5" x14ac:dyDescent="0.3">
      <c r="B45" s="28" t="s">
        <v>5</v>
      </c>
      <c r="C45" s="13">
        <v>7</v>
      </c>
      <c r="D45" s="102"/>
      <c r="E45" s="102"/>
    </row>
    <row r="46" spans="2:5" x14ac:dyDescent="0.3">
      <c r="B46" s="73" t="s">
        <v>1</v>
      </c>
      <c r="C46" s="13">
        <v>4</v>
      </c>
      <c r="D46" s="102"/>
      <c r="E46" s="102"/>
    </row>
    <row r="47" spans="2:5" ht="15" thickBot="1" x14ac:dyDescent="0.35">
      <c r="B47" s="73" t="s">
        <v>0</v>
      </c>
      <c r="C47" s="13">
        <v>3</v>
      </c>
      <c r="D47" s="102"/>
      <c r="E47" s="102"/>
    </row>
    <row r="48" spans="2:5" ht="15" thickBot="1" x14ac:dyDescent="0.35">
      <c r="B48" s="62" t="s">
        <v>19</v>
      </c>
      <c r="C48" s="10">
        <v>25</v>
      </c>
      <c r="D48" s="11">
        <v>0.32</v>
      </c>
      <c r="E48" s="11">
        <v>0.8</v>
      </c>
    </row>
    <row r="49" spans="2:5" x14ac:dyDescent="0.3">
      <c r="B49" s="82" t="s">
        <v>44</v>
      </c>
      <c r="C49" s="83">
        <v>25</v>
      </c>
      <c r="D49" s="104">
        <f>C50/C49</f>
        <v>0.32</v>
      </c>
      <c r="E49" s="104">
        <f>C50/(C49-C52)</f>
        <v>0.8</v>
      </c>
    </row>
    <row r="50" spans="2:5" x14ac:dyDescent="0.3">
      <c r="B50" s="28" t="s">
        <v>6</v>
      </c>
      <c r="C50" s="13">
        <v>8</v>
      </c>
      <c r="D50" s="102"/>
      <c r="E50" s="102"/>
    </row>
    <row r="51" spans="2:5" x14ac:dyDescent="0.3">
      <c r="B51" s="28" t="s">
        <v>5</v>
      </c>
      <c r="C51" s="13">
        <v>17</v>
      </c>
      <c r="D51" s="102"/>
      <c r="E51" s="102"/>
    </row>
    <row r="52" spans="2:5" x14ac:dyDescent="0.3">
      <c r="B52" s="73" t="s">
        <v>1</v>
      </c>
      <c r="C52" s="13">
        <v>15</v>
      </c>
      <c r="D52" s="102"/>
      <c r="E52" s="102"/>
    </row>
    <row r="53" spans="2:5" ht="15" thickBot="1" x14ac:dyDescent="0.35">
      <c r="B53" s="73" t="s">
        <v>9</v>
      </c>
      <c r="C53" s="13">
        <v>2</v>
      </c>
      <c r="D53" s="102"/>
      <c r="E53" s="102"/>
    </row>
    <row r="54" spans="2:5" ht="15" thickBot="1" x14ac:dyDescent="0.35">
      <c r="B54" s="62" t="s">
        <v>17</v>
      </c>
      <c r="C54" s="10">
        <v>140</v>
      </c>
      <c r="D54" s="11">
        <f>(C56+C62+C71)/C54</f>
        <v>0.7</v>
      </c>
      <c r="E54" s="11">
        <f>(C56+C62+C71)/(C54-C66)</f>
        <v>0.70503597122302153</v>
      </c>
    </row>
    <row r="55" spans="2:5" x14ac:dyDescent="0.3">
      <c r="B55" s="82" t="s">
        <v>44</v>
      </c>
      <c r="C55" s="83">
        <v>84</v>
      </c>
      <c r="D55" s="104">
        <f>C56/C55</f>
        <v>0.83333333333333337</v>
      </c>
      <c r="E55" s="104">
        <f>C56/(C55)</f>
        <v>0.83333333333333337</v>
      </c>
    </row>
    <row r="56" spans="2:5" x14ac:dyDescent="0.3">
      <c r="B56" s="28" t="s">
        <v>6</v>
      </c>
      <c r="C56" s="13">
        <v>70</v>
      </c>
      <c r="D56" s="102"/>
      <c r="E56" s="102"/>
    </row>
    <row r="57" spans="2:5" x14ac:dyDescent="0.3">
      <c r="B57" s="28" t="s">
        <v>5</v>
      </c>
      <c r="C57" s="13">
        <v>14</v>
      </c>
      <c r="D57" s="102"/>
      <c r="E57" s="102"/>
    </row>
    <row r="58" spans="2:5" x14ac:dyDescent="0.3">
      <c r="B58" s="73" t="s">
        <v>9</v>
      </c>
      <c r="C58" s="13">
        <v>6</v>
      </c>
      <c r="D58" s="102"/>
      <c r="E58" s="102"/>
    </row>
    <row r="59" spans="2:5" x14ac:dyDescent="0.3">
      <c r="B59" s="73" t="s">
        <v>0</v>
      </c>
      <c r="C59" s="13">
        <v>1</v>
      </c>
      <c r="D59" s="102"/>
      <c r="E59" s="102"/>
    </row>
    <row r="60" spans="2:5" x14ac:dyDescent="0.3">
      <c r="B60" s="73" t="s">
        <v>4</v>
      </c>
      <c r="C60" s="13">
        <v>7</v>
      </c>
      <c r="D60" s="102"/>
      <c r="E60" s="102"/>
    </row>
    <row r="61" spans="2:5" x14ac:dyDescent="0.3">
      <c r="B61" s="82" t="s">
        <v>47</v>
      </c>
      <c r="C61" s="83">
        <v>28</v>
      </c>
      <c r="D61" s="104">
        <f>C62/C61</f>
        <v>0.4642857142857143</v>
      </c>
      <c r="E61" s="104">
        <f>C62/(C61-C66)</f>
        <v>0.48148148148148145</v>
      </c>
    </row>
    <row r="62" spans="2:5" x14ac:dyDescent="0.3">
      <c r="B62" s="28" t="s">
        <v>6</v>
      </c>
      <c r="C62" s="13">
        <v>13</v>
      </c>
      <c r="D62" s="102"/>
      <c r="E62" s="102"/>
    </row>
    <row r="63" spans="2:5" x14ac:dyDescent="0.3">
      <c r="B63" s="28" t="s">
        <v>3</v>
      </c>
      <c r="C63" s="13">
        <v>1</v>
      </c>
      <c r="D63" s="102"/>
      <c r="E63" s="102"/>
    </row>
    <row r="64" spans="2:5" x14ac:dyDescent="0.3">
      <c r="B64" s="73" t="s">
        <v>9</v>
      </c>
      <c r="C64" s="13">
        <v>1</v>
      </c>
      <c r="D64" s="102"/>
      <c r="E64" s="102"/>
    </row>
    <row r="65" spans="2:5" x14ac:dyDescent="0.3">
      <c r="B65" s="28" t="s">
        <v>5</v>
      </c>
      <c r="C65" s="13">
        <v>14</v>
      </c>
      <c r="D65" s="102"/>
      <c r="E65" s="102"/>
    </row>
    <row r="66" spans="2:5" x14ac:dyDescent="0.3">
      <c r="B66" s="73" t="s">
        <v>1</v>
      </c>
      <c r="C66" s="13">
        <v>1</v>
      </c>
      <c r="D66" s="102"/>
      <c r="E66" s="102"/>
    </row>
    <row r="67" spans="2:5" x14ac:dyDescent="0.3">
      <c r="B67" s="73" t="s">
        <v>9</v>
      </c>
      <c r="C67" s="13">
        <v>10</v>
      </c>
      <c r="D67" s="102"/>
      <c r="E67" s="102"/>
    </row>
    <row r="68" spans="2:5" x14ac:dyDescent="0.3">
      <c r="B68" s="73" t="s">
        <v>0</v>
      </c>
      <c r="C68" s="13">
        <v>2</v>
      </c>
      <c r="D68" s="102"/>
      <c r="E68" s="102"/>
    </row>
    <row r="69" spans="2:5" x14ac:dyDescent="0.3">
      <c r="B69" s="73" t="s">
        <v>4</v>
      </c>
      <c r="C69" s="13">
        <v>1</v>
      </c>
      <c r="D69" s="102"/>
      <c r="E69" s="102"/>
    </row>
    <row r="70" spans="2:5" x14ac:dyDescent="0.3">
      <c r="B70" s="82" t="s">
        <v>58</v>
      </c>
      <c r="C70" s="83">
        <v>28</v>
      </c>
      <c r="D70" s="104">
        <f>C71/C70</f>
        <v>0.5357142857142857</v>
      </c>
      <c r="E70" s="104">
        <v>0.54</v>
      </c>
    </row>
    <row r="71" spans="2:5" x14ac:dyDescent="0.3">
      <c r="B71" s="28" t="s">
        <v>6</v>
      </c>
      <c r="C71" s="13">
        <v>15</v>
      </c>
      <c r="D71" s="102"/>
      <c r="E71" s="102"/>
    </row>
    <row r="72" spans="2:5" x14ac:dyDescent="0.3">
      <c r="B72" s="28" t="s">
        <v>3</v>
      </c>
      <c r="C72" s="13">
        <v>3</v>
      </c>
      <c r="D72" s="102"/>
      <c r="E72" s="102"/>
    </row>
    <row r="73" spans="2:5" x14ac:dyDescent="0.3">
      <c r="B73" s="73" t="s">
        <v>9</v>
      </c>
      <c r="C73" s="13">
        <v>3</v>
      </c>
      <c r="D73" s="102"/>
      <c r="E73" s="102"/>
    </row>
    <row r="74" spans="2:5" x14ac:dyDescent="0.3">
      <c r="B74" s="28" t="s">
        <v>5</v>
      </c>
      <c r="C74" s="13">
        <v>10</v>
      </c>
      <c r="D74" s="102"/>
      <c r="E74" s="102"/>
    </row>
    <row r="75" spans="2:5" x14ac:dyDescent="0.3">
      <c r="B75" s="73" t="s">
        <v>9</v>
      </c>
      <c r="C75" s="13">
        <v>8</v>
      </c>
      <c r="D75" s="102"/>
      <c r="E75" s="102"/>
    </row>
    <row r="76" spans="2:5" x14ac:dyDescent="0.3">
      <c r="B76" s="73" t="s">
        <v>0</v>
      </c>
      <c r="C76" s="13">
        <v>1</v>
      </c>
      <c r="D76" s="102"/>
      <c r="E76" s="102"/>
    </row>
    <row r="77" spans="2:5" ht="15" thickBot="1" x14ac:dyDescent="0.35">
      <c r="B77" s="73" t="s">
        <v>4</v>
      </c>
      <c r="C77" s="13">
        <v>1</v>
      </c>
      <c r="D77" s="102"/>
      <c r="E77" s="102"/>
    </row>
    <row r="78" spans="2:5" ht="15" thickBot="1" x14ac:dyDescent="0.35">
      <c r="B78" s="62" t="s">
        <v>78</v>
      </c>
      <c r="C78" s="10">
        <v>1029</v>
      </c>
      <c r="D78" s="11">
        <f>(C80+C85+C95+C103+C107)/C78</f>
        <v>0.66861030126336252</v>
      </c>
      <c r="E78" s="11">
        <f>(C80+C85+C95+C107+C103)/(C78-C87-C89-C90-C97-C98-C109-C111-C112)</f>
        <v>0.76700111482720179</v>
      </c>
    </row>
    <row r="79" spans="2:5" x14ac:dyDescent="0.3">
      <c r="B79" s="82" t="s">
        <v>42</v>
      </c>
      <c r="C79" s="83">
        <v>27</v>
      </c>
      <c r="D79" s="104">
        <f>C80/C79</f>
        <v>0.88888888888888884</v>
      </c>
      <c r="E79" s="104">
        <v>0.89</v>
      </c>
    </row>
    <row r="80" spans="2:5" x14ac:dyDescent="0.3">
      <c r="B80" s="28" t="s">
        <v>6</v>
      </c>
      <c r="C80" s="13">
        <v>24</v>
      </c>
      <c r="D80" s="102"/>
      <c r="E80" s="102"/>
    </row>
    <row r="81" spans="2:5" x14ac:dyDescent="0.3">
      <c r="B81" s="28" t="s">
        <v>5</v>
      </c>
      <c r="C81" s="13">
        <v>3</v>
      </c>
      <c r="D81" s="102"/>
      <c r="E81" s="102"/>
    </row>
    <row r="82" spans="2:5" x14ac:dyDescent="0.3">
      <c r="B82" s="73" t="s">
        <v>9</v>
      </c>
      <c r="C82" s="13">
        <v>2</v>
      </c>
      <c r="D82" s="102"/>
      <c r="E82" s="102"/>
    </row>
    <row r="83" spans="2:5" x14ac:dyDescent="0.3">
      <c r="B83" s="73" t="s">
        <v>4</v>
      </c>
      <c r="C83" s="13">
        <v>1</v>
      </c>
      <c r="D83" s="102"/>
      <c r="E83" s="102"/>
    </row>
    <row r="84" spans="2:5" x14ac:dyDescent="0.3">
      <c r="B84" s="82" t="s">
        <v>44</v>
      </c>
      <c r="C84" s="83">
        <v>874</v>
      </c>
      <c r="D84" s="104">
        <f>C85/C84</f>
        <v>0.6624713958810069</v>
      </c>
      <c r="E84" s="104">
        <f>C85/(C84-C87-C89-C90)</f>
        <v>0.76790450928381959</v>
      </c>
    </row>
    <row r="85" spans="2:5" x14ac:dyDescent="0.3">
      <c r="B85" s="28" t="s">
        <v>6</v>
      </c>
      <c r="C85" s="13">
        <v>579</v>
      </c>
      <c r="D85" s="102"/>
      <c r="E85" s="102"/>
    </row>
    <row r="86" spans="2:5" x14ac:dyDescent="0.3">
      <c r="B86" s="28" t="s">
        <v>3</v>
      </c>
      <c r="C86" s="13">
        <v>2</v>
      </c>
      <c r="D86" s="102"/>
      <c r="E86" s="102"/>
    </row>
    <row r="87" spans="2:5" x14ac:dyDescent="0.3">
      <c r="B87" s="73" t="s">
        <v>1</v>
      </c>
      <c r="C87" s="13">
        <v>2</v>
      </c>
      <c r="D87" s="102"/>
      <c r="E87" s="102"/>
    </row>
    <row r="88" spans="2:5" x14ac:dyDescent="0.3">
      <c r="B88" s="28" t="s">
        <v>5</v>
      </c>
      <c r="C88" s="13">
        <v>293</v>
      </c>
      <c r="D88" s="102"/>
      <c r="E88" s="102"/>
    </row>
    <row r="89" spans="2:5" x14ac:dyDescent="0.3">
      <c r="B89" s="73" t="s">
        <v>2</v>
      </c>
      <c r="C89" s="13">
        <v>87</v>
      </c>
      <c r="D89" s="102"/>
      <c r="E89" s="102"/>
    </row>
    <row r="90" spans="2:5" x14ac:dyDescent="0.3">
      <c r="B90" s="73" t="s">
        <v>1</v>
      </c>
      <c r="C90" s="13">
        <v>31</v>
      </c>
      <c r="D90" s="102"/>
      <c r="E90" s="102"/>
    </row>
    <row r="91" spans="2:5" x14ac:dyDescent="0.3">
      <c r="B91" s="73" t="s">
        <v>9</v>
      </c>
      <c r="C91" s="13">
        <v>87</v>
      </c>
      <c r="D91" s="102"/>
      <c r="E91" s="102"/>
    </row>
    <row r="92" spans="2:5" x14ac:dyDescent="0.3">
      <c r="B92" s="73" t="s">
        <v>0</v>
      </c>
      <c r="C92" s="13">
        <v>52</v>
      </c>
      <c r="D92" s="102"/>
      <c r="E92" s="102"/>
    </row>
    <row r="93" spans="2:5" x14ac:dyDescent="0.3">
      <c r="B93" s="73" t="s">
        <v>4</v>
      </c>
      <c r="C93" s="13">
        <v>36</v>
      </c>
      <c r="D93" s="102"/>
      <c r="E93" s="102"/>
    </row>
    <row r="94" spans="2:5" x14ac:dyDescent="0.3">
      <c r="B94" s="82" t="s">
        <v>47</v>
      </c>
      <c r="C94" s="83">
        <v>51</v>
      </c>
      <c r="D94" s="104">
        <f>C95/C94</f>
        <v>0.52941176470588236</v>
      </c>
      <c r="E94" s="104">
        <f>C95/(C94-C97-C98)</f>
        <v>0.58695652173913049</v>
      </c>
    </row>
    <row r="95" spans="2:5" x14ac:dyDescent="0.3">
      <c r="B95" s="28" t="s">
        <v>6</v>
      </c>
      <c r="C95" s="13">
        <v>27</v>
      </c>
      <c r="D95" s="102"/>
      <c r="E95" s="102"/>
    </row>
    <row r="96" spans="2:5" x14ac:dyDescent="0.3">
      <c r="B96" s="28" t="s">
        <v>5</v>
      </c>
      <c r="C96" s="13">
        <v>24</v>
      </c>
      <c r="D96" s="102"/>
      <c r="E96" s="102"/>
    </row>
    <row r="97" spans="2:5" x14ac:dyDescent="0.3">
      <c r="B97" s="73" t="s">
        <v>2</v>
      </c>
      <c r="C97" s="13">
        <v>4</v>
      </c>
      <c r="D97" s="102"/>
      <c r="E97" s="102"/>
    </row>
    <row r="98" spans="2:5" x14ac:dyDescent="0.3">
      <c r="B98" s="73" t="s">
        <v>1</v>
      </c>
      <c r="C98" s="13">
        <v>1</v>
      </c>
      <c r="D98" s="102"/>
      <c r="E98" s="102"/>
    </row>
    <row r="99" spans="2:5" x14ac:dyDescent="0.3">
      <c r="B99" s="73" t="s">
        <v>9</v>
      </c>
      <c r="C99" s="13">
        <v>13</v>
      </c>
      <c r="D99" s="102"/>
      <c r="E99" s="102"/>
    </row>
    <row r="100" spans="2:5" x14ac:dyDescent="0.3">
      <c r="B100" s="73" t="s">
        <v>0</v>
      </c>
      <c r="C100" s="13">
        <v>4</v>
      </c>
      <c r="D100" s="102"/>
      <c r="E100" s="102"/>
    </row>
    <row r="101" spans="2:5" x14ac:dyDescent="0.3">
      <c r="B101" s="73" t="s">
        <v>4</v>
      </c>
      <c r="C101" s="13">
        <v>2</v>
      </c>
      <c r="D101" s="102"/>
      <c r="E101" s="102"/>
    </row>
    <row r="102" spans="2:5" x14ac:dyDescent="0.3">
      <c r="B102" s="82" t="s">
        <v>48</v>
      </c>
      <c r="C102" s="83">
        <v>25</v>
      </c>
      <c r="D102" s="104">
        <f>C103/C102</f>
        <v>0.96</v>
      </c>
      <c r="E102" s="104">
        <v>0.96</v>
      </c>
    </row>
    <row r="103" spans="2:5" x14ac:dyDescent="0.3">
      <c r="B103" s="28" t="s">
        <v>6</v>
      </c>
      <c r="C103" s="13">
        <v>24</v>
      </c>
      <c r="D103" s="102"/>
      <c r="E103" s="102"/>
    </row>
    <row r="104" spans="2:5" x14ac:dyDescent="0.3">
      <c r="B104" s="28" t="s">
        <v>5</v>
      </c>
      <c r="C104" s="13">
        <v>1</v>
      </c>
      <c r="D104" s="102"/>
      <c r="E104" s="102"/>
    </row>
    <row r="105" spans="2:5" x14ac:dyDescent="0.3">
      <c r="B105" s="73" t="s">
        <v>9</v>
      </c>
      <c r="C105" s="13">
        <v>1</v>
      </c>
      <c r="D105" s="102"/>
      <c r="E105" s="102"/>
    </row>
    <row r="106" spans="2:5" x14ac:dyDescent="0.3">
      <c r="B106" s="82" t="s">
        <v>58</v>
      </c>
      <c r="C106" s="83">
        <v>52</v>
      </c>
      <c r="D106" s="104">
        <f>C107/C106</f>
        <v>0.65384615384615385</v>
      </c>
      <c r="E106" s="104">
        <f>C107/(C106-C109-C111-C112)</f>
        <v>0.75555555555555554</v>
      </c>
    </row>
    <row r="107" spans="2:5" x14ac:dyDescent="0.3">
      <c r="B107" s="28" t="s">
        <v>6</v>
      </c>
      <c r="C107" s="13">
        <v>34</v>
      </c>
      <c r="D107" s="102"/>
      <c r="E107" s="102"/>
    </row>
    <row r="108" spans="2:5" x14ac:dyDescent="0.3">
      <c r="B108" s="28" t="s">
        <v>3</v>
      </c>
      <c r="C108" s="13">
        <v>1</v>
      </c>
      <c r="D108" s="102"/>
      <c r="E108" s="102"/>
    </row>
    <row r="109" spans="2:5" x14ac:dyDescent="0.3">
      <c r="B109" s="73" t="s">
        <v>1</v>
      </c>
      <c r="C109" s="13">
        <v>1</v>
      </c>
      <c r="D109" s="102"/>
      <c r="E109" s="102"/>
    </row>
    <row r="110" spans="2:5" x14ac:dyDescent="0.3">
      <c r="B110" s="28" t="s">
        <v>5</v>
      </c>
      <c r="C110" s="13">
        <v>17</v>
      </c>
      <c r="D110" s="102"/>
      <c r="E110" s="102"/>
    </row>
    <row r="111" spans="2:5" x14ac:dyDescent="0.3">
      <c r="B111" s="73" t="s">
        <v>2</v>
      </c>
      <c r="C111" s="13">
        <v>1</v>
      </c>
      <c r="D111" s="102"/>
      <c r="E111" s="102"/>
    </row>
    <row r="112" spans="2:5" ht="15" thickBot="1" x14ac:dyDescent="0.35">
      <c r="B112" s="73" t="s">
        <v>1</v>
      </c>
      <c r="C112" s="13">
        <v>5</v>
      </c>
      <c r="D112" s="102"/>
      <c r="E112" s="102"/>
    </row>
    <row r="113" spans="2:7" ht="15" thickBot="1" x14ac:dyDescent="0.35">
      <c r="B113" s="73" t="s">
        <v>9</v>
      </c>
      <c r="C113" s="13">
        <v>6</v>
      </c>
      <c r="D113" s="102"/>
      <c r="E113" s="102"/>
      <c r="G113" s="76"/>
    </row>
    <row r="114" spans="2:7" x14ac:dyDescent="0.3">
      <c r="B114" s="73" t="s">
        <v>0</v>
      </c>
      <c r="C114" s="13">
        <v>4</v>
      </c>
      <c r="D114" s="102"/>
      <c r="E114" s="102"/>
    </row>
    <row r="115" spans="2:7" ht="15" thickBot="1" x14ac:dyDescent="0.35">
      <c r="B115" s="73" t="s">
        <v>4</v>
      </c>
      <c r="C115" s="13">
        <v>1</v>
      </c>
      <c r="D115" s="102"/>
      <c r="E115" s="102"/>
    </row>
    <row r="116" spans="2:7" ht="15" thickBot="1" x14ac:dyDescent="0.35">
      <c r="B116" s="62" t="s">
        <v>37</v>
      </c>
      <c r="C116" s="10">
        <v>24</v>
      </c>
      <c r="D116" s="11">
        <v>0.75</v>
      </c>
      <c r="E116" s="11">
        <v>0.75</v>
      </c>
    </row>
    <row r="117" spans="2:7" x14ac:dyDescent="0.3">
      <c r="B117" s="82" t="s">
        <v>44</v>
      </c>
      <c r="C117" s="83">
        <v>24</v>
      </c>
      <c r="D117" s="104">
        <f>C118/C117</f>
        <v>0.75</v>
      </c>
      <c r="E117" s="104">
        <f>C118/(C117)</f>
        <v>0.75</v>
      </c>
    </row>
    <row r="118" spans="2:7" x14ac:dyDescent="0.3">
      <c r="B118" s="28" t="s">
        <v>6</v>
      </c>
      <c r="C118" s="13">
        <v>18</v>
      </c>
      <c r="D118" s="102"/>
      <c r="E118" s="102"/>
    </row>
    <row r="119" spans="2:7" x14ac:dyDescent="0.3">
      <c r="B119" s="28" t="s">
        <v>5</v>
      </c>
      <c r="C119" s="13">
        <v>6</v>
      </c>
      <c r="D119" s="102"/>
      <c r="E119" s="102"/>
    </row>
    <row r="120" spans="2:7" ht="15" thickBot="1" x14ac:dyDescent="0.35">
      <c r="B120" s="73" t="s">
        <v>9</v>
      </c>
      <c r="C120" s="13">
        <v>6</v>
      </c>
      <c r="D120" s="102"/>
      <c r="E120" s="102"/>
    </row>
    <row r="121" spans="2:7" ht="15" thickBot="1" x14ac:dyDescent="0.35">
      <c r="B121" s="62" t="s">
        <v>8</v>
      </c>
      <c r="C121" s="10">
        <v>72</v>
      </c>
      <c r="D121" s="11">
        <f>(C123+C133)/C121</f>
        <v>0.77777777777777779</v>
      </c>
      <c r="E121" s="11">
        <f>(C123+C133)/(C121-C125-C128-C129)</f>
        <v>0.81159420289855078</v>
      </c>
    </row>
    <row r="122" spans="2:7" x14ac:dyDescent="0.3">
      <c r="B122" s="82" t="s">
        <v>48</v>
      </c>
      <c r="C122" s="83">
        <v>44</v>
      </c>
      <c r="D122" s="104">
        <f>C123/C122</f>
        <v>0.75</v>
      </c>
      <c r="E122" s="104">
        <f>C123/(C122-C125-C128-C129)</f>
        <v>0.80487804878048785</v>
      </c>
    </row>
    <row r="123" spans="2:7" x14ac:dyDescent="0.3">
      <c r="B123" s="28" t="s">
        <v>6</v>
      </c>
      <c r="C123" s="13">
        <v>33</v>
      </c>
      <c r="D123" s="102"/>
      <c r="E123" s="102"/>
    </row>
    <row r="124" spans="2:7" x14ac:dyDescent="0.3">
      <c r="B124" s="28" t="s">
        <v>3</v>
      </c>
      <c r="C124" s="13">
        <v>5</v>
      </c>
      <c r="D124" s="102"/>
      <c r="E124" s="102"/>
    </row>
    <row r="125" spans="2:7" x14ac:dyDescent="0.3">
      <c r="B125" s="73" t="s">
        <v>2</v>
      </c>
      <c r="C125" s="13">
        <v>1</v>
      </c>
      <c r="D125" s="102"/>
      <c r="E125" s="102"/>
    </row>
    <row r="126" spans="2:7" x14ac:dyDescent="0.3">
      <c r="B126" s="73" t="s">
        <v>9</v>
      </c>
      <c r="C126" s="13">
        <v>4</v>
      </c>
      <c r="D126" s="102"/>
      <c r="E126" s="102"/>
    </row>
    <row r="127" spans="2:7" x14ac:dyDescent="0.3">
      <c r="B127" s="28" t="s">
        <v>5</v>
      </c>
      <c r="C127" s="13">
        <v>6</v>
      </c>
      <c r="D127" s="102"/>
      <c r="E127" s="102"/>
    </row>
    <row r="128" spans="2:7" x14ac:dyDescent="0.3">
      <c r="B128" s="73" t="s">
        <v>2</v>
      </c>
      <c r="C128" s="13">
        <v>1</v>
      </c>
      <c r="D128" s="102"/>
      <c r="E128" s="102"/>
    </row>
    <row r="129" spans="2:5" x14ac:dyDescent="0.3">
      <c r="B129" s="73" t="s">
        <v>1</v>
      </c>
      <c r="C129" s="13">
        <v>1</v>
      </c>
      <c r="D129" s="102"/>
      <c r="E129" s="102"/>
    </row>
    <row r="130" spans="2:5" x14ac:dyDescent="0.3">
      <c r="B130" s="73" t="s">
        <v>9</v>
      </c>
      <c r="C130" s="13">
        <v>2</v>
      </c>
      <c r="D130" s="102"/>
      <c r="E130" s="102"/>
    </row>
    <row r="131" spans="2:5" x14ac:dyDescent="0.3">
      <c r="B131" s="73" t="s">
        <v>0</v>
      </c>
      <c r="C131" s="13">
        <v>2</v>
      </c>
      <c r="D131" s="102"/>
      <c r="E131" s="102"/>
    </row>
    <row r="132" spans="2:5" x14ac:dyDescent="0.3">
      <c r="B132" s="82" t="s">
        <v>65</v>
      </c>
      <c r="C132" s="83">
        <v>28</v>
      </c>
      <c r="D132" s="104">
        <f>C133/C132</f>
        <v>0.8214285714285714</v>
      </c>
      <c r="E132" s="104">
        <v>82</v>
      </c>
    </row>
    <row r="133" spans="2:5" x14ac:dyDescent="0.3">
      <c r="B133" s="28" t="s">
        <v>6</v>
      </c>
      <c r="C133" s="13">
        <v>23</v>
      </c>
      <c r="D133" s="102"/>
      <c r="E133" s="102"/>
    </row>
    <row r="134" spans="2:5" x14ac:dyDescent="0.3">
      <c r="B134" s="28" t="s">
        <v>3</v>
      </c>
      <c r="C134" s="13">
        <v>1</v>
      </c>
      <c r="D134" s="102"/>
      <c r="E134" s="102"/>
    </row>
    <row r="135" spans="2:5" x14ac:dyDescent="0.3">
      <c r="B135" s="73" t="s">
        <v>9</v>
      </c>
      <c r="C135" s="13">
        <v>1</v>
      </c>
      <c r="D135" s="102"/>
      <c r="E135" s="102"/>
    </row>
    <row r="136" spans="2:5" x14ac:dyDescent="0.3">
      <c r="B136" s="28" t="s">
        <v>5</v>
      </c>
      <c r="C136" s="13">
        <v>4</v>
      </c>
      <c r="D136" s="102"/>
      <c r="E136" s="102"/>
    </row>
    <row r="137" spans="2:5" x14ac:dyDescent="0.3">
      <c r="B137" s="73" t="s">
        <v>9</v>
      </c>
      <c r="C137" s="13">
        <v>3</v>
      </c>
      <c r="D137" s="102"/>
      <c r="E137" s="102"/>
    </row>
    <row r="138" spans="2:5" ht="15" thickBot="1" x14ac:dyDescent="0.35">
      <c r="B138" s="73" t="s">
        <v>0</v>
      </c>
      <c r="C138" s="13">
        <v>1</v>
      </c>
      <c r="D138" s="102"/>
      <c r="E138" s="102"/>
    </row>
    <row r="139" spans="2:5" ht="15" thickBot="1" x14ac:dyDescent="0.35">
      <c r="B139" s="62" t="s">
        <v>14</v>
      </c>
      <c r="C139" s="10">
        <v>700</v>
      </c>
      <c r="D139" s="11">
        <f>(C141+C148+C158+C165+C176+C182+C188+C197)/C139</f>
        <v>0.78714285714285714</v>
      </c>
      <c r="E139" s="11">
        <f>(C141+C148+C158+C165+C176+C182+C188+C197)/(C139-C143-C153-C167-C171-C178-C186-C192-C163-C154)</f>
        <v>0.81029411764705883</v>
      </c>
    </row>
    <row r="140" spans="2:5" x14ac:dyDescent="0.3">
      <c r="B140" s="82" t="s">
        <v>42</v>
      </c>
      <c r="C140" s="83">
        <v>56</v>
      </c>
      <c r="D140" s="104">
        <f>C141/C140</f>
        <v>0.8928571428571429</v>
      </c>
      <c r="E140" s="104">
        <f>C141/(C140-C143)</f>
        <v>0.92592592592592593</v>
      </c>
    </row>
    <row r="141" spans="2:5" x14ac:dyDescent="0.3">
      <c r="B141" s="28" t="s">
        <v>6</v>
      </c>
      <c r="C141" s="13">
        <v>50</v>
      </c>
      <c r="D141" s="102"/>
      <c r="E141" s="102"/>
    </row>
    <row r="142" spans="2:5" x14ac:dyDescent="0.3">
      <c r="B142" s="28" t="s">
        <v>5</v>
      </c>
      <c r="C142" s="13">
        <v>6</v>
      </c>
      <c r="D142" s="102"/>
      <c r="E142" s="102"/>
    </row>
    <row r="143" spans="2:5" x14ac:dyDescent="0.3">
      <c r="B143" s="73" t="s">
        <v>2</v>
      </c>
      <c r="C143" s="13">
        <v>2</v>
      </c>
      <c r="D143" s="102"/>
      <c r="E143" s="102"/>
    </row>
    <row r="144" spans="2:5" x14ac:dyDescent="0.3">
      <c r="B144" s="73" t="s">
        <v>9</v>
      </c>
      <c r="C144" s="13">
        <v>2</v>
      </c>
      <c r="D144" s="102"/>
      <c r="E144" s="102"/>
    </row>
    <row r="145" spans="2:5" x14ac:dyDescent="0.3">
      <c r="B145" s="73" t="s">
        <v>0</v>
      </c>
      <c r="C145" s="13">
        <v>1</v>
      </c>
      <c r="D145" s="102"/>
      <c r="E145" s="102"/>
    </row>
    <row r="146" spans="2:5" x14ac:dyDescent="0.3">
      <c r="B146" s="73" t="s">
        <v>4</v>
      </c>
      <c r="C146" s="13">
        <v>1</v>
      </c>
      <c r="D146" s="102"/>
      <c r="E146" s="102"/>
    </row>
    <row r="147" spans="2:5" x14ac:dyDescent="0.3">
      <c r="B147" s="82" t="s">
        <v>44</v>
      </c>
      <c r="C147" s="83">
        <v>320</v>
      </c>
      <c r="D147" s="104">
        <f>C148/C147</f>
        <v>0.81562500000000004</v>
      </c>
      <c r="E147" s="104">
        <f>C148/(C147-C153-C154)</f>
        <v>0.83653846153846156</v>
      </c>
    </row>
    <row r="148" spans="2:5" x14ac:dyDescent="0.3">
      <c r="B148" s="28" t="s">
        <v>6</v>
      </c>
      <c r="C148" s="13">
        <v>261</v>
      </c>
      <c r="D148" s="102"/>
      <c r="E148" s="102"/>
    </row>
    <row r="149" spans="2:5" x14ac:dyDescent="0.3">
      <c r="B149" s="28" t="s">
        <v>3</v>
      </c>
      <c r="C149" s="13">
        <v>6</v>
      </c>
      <c r="D149" s="102"/>
      <c r="E149" s="102"/>
    </row>
    <row r="150" spans="2:5" x14ac:dyDescent="0.3">
      <c r="B150" s="73" t="s">
        <v>9</v>
      </c>
      <c r="C150" s="13">
        <v>5</v>
      </c>
      <c r="D150" s="102"/>
      <c r="E150" s="102"/>
    </row>
    <row r="151" spans="2:5" x14ac:dyDescent="0.3">
      <c r="B151" s="73" t="s">
        <v>0</v>
      </c>
      <c r="C151" s="13">
        <v>1</v>
      </c>
      <c r="D151" s="102"/>
      <c r="E151" s="102"/>
    </row>
    <row r="152" spans="2:5" x14ac:dyDescent="0.3">
      <c r="B152" s="28" t="s">
        <v>5</v>
      </c>
      <c r="C152" s="13">
        <v>53</v>
      </c>
      <c r="D152" s="102"/>
      <c r="E152" s="102"/>
    </row>
    <row r="153" spans="2:5" x14ac:dyDescent="0.3">
      <c r="B153" s="73" t="s">
        <v>2</v>
      </c>
      <c r="C153" s="13">
        <v>7</v>
      </c>
      <c r="D153" s="102"/>
      <c r="E153" s="102"/>
    </row>
    <row r="154" spans="2:5" x14ac:dyDescent="0.3">
      <c r="B154" s="73" t="s">
        <v>1</v>
      </c>
      <c r="C154" s="13">
        <v>1</v>
      </c>
      <c r="D154" s="102"/>
      <c r="E154" s="102"/>
    </row>
    <row r="155" spans="2:5" x14ac:dyDescent="0.3">
      <c r="B155" s="73" t="s">
        <v>9</v>
      </c>
      <c r="C155" s="13">
        <v>34</v>
      </c>
      <c r="D155" s="102"/>
      <c r="E155" s="102"/>
    </row>
    <row r="156" spans="2:5" x14ac:dyDescent="0.3">
      <c r="B156" s="73" t="s">
        <v>0</v>
      </c>
      <c r="C156" s="13">
        <v>11</v>
      </c>
      <c r="D156" s="102"/>
      <c r="E156" s="102"/>
    </row>
    <row r="157" spans="2:5" x14ac:dyDescent="0.3">
      <c r="B157" s="82" t="s">
        <v>43</v>
      </c>
      <c r="C157" s="83">
        <v>16</v>
      </c>
      <c r="D157" s="104">
        <f>C158/C157</f>
        <v>0.5</v>
      </c>
      <c r="E157" s="104">
        <f>C158/(C157-C163)</f>
        <v>0.61538461538461542</v>
      </c>
    </row>
    <row r="158" spans="2:5" x14ac:dyDescent="0.3">
      <c r="B158" s="28" t="s">
        <v>6</v>
      </c>
      <c r="C158" s="13">
        <v>8</v>
      </c>
      <c r="D158" s="102"/>
      <c r="E158" s="102"/>
    </row>
    <row r="159" spans="2:5" x14ac:dyDescent="0.3">
      <c r="B159" s="28" t="s">
        <v>3</v>
      </c>
      <c r="C159" s="13">
        <v>5</v>
      </c>
      <c r="D159" s="102"/>
      <c r="E159" s="102"/>
    </row>
    <row r="160" spans="2:5" x14ac:dyDescent="0.3">
      <c r="B160" s="73" t="s">
        <v>9</v>
      </c>
      <c r="C160" s="13">
        <v>4</v>
      </c>
      <c r="D160" s="102"/>
      <c r="E160" s="102"/>
    </row>
    <row r="161" spans="2:5" x14ac:dyDescent="0.3">
      <c r="B161" s="73" t="s">
        <v>0</v>
      </c>
      <c r="C161" s="13">
        <v>1</v>
      </c>
      <c r="D161" s="102"/>
      <c r="E161" s="102"/>
    </row>
    <row r="162" spans="2:5" x14ac:dyDescent="0.3">
      <c r="B162" s="53" t="s">
        <v>5</v>
      </c>
      <c r="C162" s="13">
        <v>3</v>
      </c>
      <c r="D162" s="102"/>
      <c r="E162" s="102"/>
    </row>
    <row r="163" spans="2:5" x14ac:dyDescent="0.3">
      <c r="B163" s="73" t="s">
        <v>1</v>
      </c>
      <c r="C163" s="13">
        <v>3</v>
      </c>
      <c r="D163" s="102"/>
      <c r="E163" s="102"/>
    </row>
    <row r="164" spans="2:5" x14ac:dyDescent="0.3">
      <c r="B164" s="82" t="s">
        <v>47</v>
      </c>
      <c r="C164" s="83">
        <v>112</v>
      </c>
      <c r="D164" s="104">
        <f>C165/C164</f>
        <v>0.6160714285714286</v>
      </c>
      <c r="E164" s="104">
        <f>C165/(C164-C167-C171-C172)</f>
        <v>0.63888888888888884</v>
      </c>
    </row>
    <row r="165" spans="2:5" x14ac:dyDescent="0.3">
      <c r="B165" s="28" t="s">
        <v>6</v>
      </c>
      <c r="C165" s="13">
        <v>69</v>
      </c>
      <c r="D165" s="102"/>
      <c r="E165" s="102"/>
    </row>
    <row r="166" spans="2:5" x14ac:dyDescent="0.3">
      <c r="B166" s="28" t="s">
        <v>3</v>
      </c>
      <c r="C166" s="13">
        <v>15</v>
      </c>
      <c r="D166" s="102"/>
      <c r="E166" s="102"/>
    </row>
    <row r="167" spans="2:5" x14ac:dyDescent="0.3">
      <c r="B167" s="73" t="s">
        <v>2</v>
      </c>
      <c r="C167" s="13">
        <v>1</v>
      </c>
      <c r="D167" s="102"/>
      <c r="E167" s="102"/>
    </row>
    <row r="168" spans="2:5" x14ac:dyDescent="0.3">
      <c r="B168" s="73" t="s">
        <v>9</v>
      </c>
      <c r="C168" s="13">
        <v>13</v>
      </c>
      <c r="D168" s="102"/>
      <c r="E168" s="102"/>
    </row>
    <row r="169" spans="2:5" x14ac:dyDescent="0.3">
      <c r="B169" s="73" t="s">
        <v>0</v>
      </c>
      <c r="C169" s="13">
        <v>1</v>
      </c>
      <c r="D169" s="102"/>
      <c r="E169" s="102"/>
    </row>
    <row r="170" spans="2:5" x14ac:dyDescent="0.3">
      <c r="B170" s="28" t="s">
        <v>5</v>
      </c>
      <c r="C170" s="13">
        <v>28</v>
      </c>
      <c r="D170" s="102"/>
      <c r="E170" s="102"/>
    </row>
    <row r="171" spans="2:5" x14ac:dyDescent="0.3">
      <c r="B171" s="73" t="s">
        <v>2</v>
      </c>
      <c r="C171" s="13">
        <v>2</v>
      </c>
      <c r="D171" s="102"/>
      <c r="E171" s="102"/>
    </row>
    <row r="172" spans="2:5" x14ac:dyDescent="0.3">
      <c r="B172" s="73" t="s">
        <v>1</v>
      </c>
      <c r="C172" s="13">
        <v>1</v>
      </c>
      <c r="D172" s="102"/>
      <c r="E172" s="102"/>
    </row>
    <row r="173" spans="2:5" x14ac:dyDescent="0.3">
      <c r="B173" s="73" t="s">
        <v>9</v>
      </c>
      <c r="C173" s="13">
        <v>18</v>
      </c>
      <c r="D173" s="102"/>
      <c r="E173" s="102"/>
    </row>
    <row r="174" spans="2:5" x14ac:dyDescent="0.3">
      <c r="B174" s="73" t="s">
        <v>0</v>
      </c>
      <c r="C174" s="13">
        <v>7</v>
      </c>
      <c r="D174" s="102"/>
      <c r="E174" s="102"/>
    </row>
    <row r="175" spans="2:5" x14ac:dyDescent="0.3">
      <c r="B175" s="82" t="s">
        <v>48</v>
      </c>
      <c r="C175" s="83">
        <v>28</v>
      </c>
      <c r="D175" s="104">
        <f>C176/C175</f>
        <v>0.8214285714285714</v>
      </c>
      <c r="E175" s="104">
        <f>C176/(C175-C178)</f>
        <v>0.88461538461538458</v>
      </c>
    </row>
    <row r="176" spans="2:5" x14ac:dyDescent="0.3">
      <c r="B176" s="28" t="s">
        <v>6</v>
      </c>
      <c r="C176" s="13">
        <v>23</v>
      </c>
      <c r="D176" s="102"/>
      <c r="E176" s="102"/>
    </row>
    <row r="177" spans="2:5" x14ac:dyDescent="0.3">
      <c r="B177" s="28" t="s">
        <v>5</v>
      </c>
      <c r="C177" s="13">
        <v>5</v>
      </c>
      <c r="D177" s="102"/>
      <c r="E177" s="102"/>
    </row>
    <row r="178" spans="2:5" x14ac:dyDescent="0.3">
      <c r="B178" s="73" t="s">
        <v>2</v>
      </c>
      <c r="C178" s="13">
        <v>2</v>
      </c>
      <c r="D178" s="102"/>
      <c r="E178" s="102"/>
    </row>
    <row r="179" spans="2:5" x14ac:dyDescent="0.3">
      <c r="B179" s="73" t="s">
        <v>9</v>
      </c>
      <c r="C179" s="13">
        <v>2</v>
      </c>
      <c r="D179" s="102"/>
      <c r="E179" s="102"/>
    </row>
    <row r="180" spans="2:5" x14ac:dyDescent="0.3">
      <c r="B180" s="73" t="s">
        <v>0</v>
      </c>
      <c r="C180" s="13">
        <v>1</v>
      </c>
      <c r="D180" s="102"/>
      <c r="E180" s="102"/>
    </row>
    <row r="181" spans="2:5" x14ac:dyDescent="0.3">
      <c r="B181" s="82" t="s">
        <v>49</v>
      </c>
      <c r="C181" s="83">
        <v>16</v>
      </c>
      <c r="D181" s="104">
        <f>C182/C181</f>
        <v>0.8125</v>
      </c>
      <c r="E181" s="104">
        <f>C182/(C181-C186)</f>
        <v>0.8666666666666667</v>
      </c>
    </row>
    <row r="182" spans="2:5" x14ac:dyDescent="0.3">
      <c r="B182" s="28" t="s">
        <v>6</v>
      </c>
      <c r="C182" s="13">
        <v>13</v>
      </c>
      <c r="D182" s="102"/>
      <c r="E182" s="102"/>
    </row>
    <row r="183" spans="2:5" x14ac:dyDescent="0.3">
      <c r="B183" s="28" t="s">
        <v>3</v>
      </c>
      <c r="C183" s="13">
        <v>2</v>
      </c>
      <c r="D183" s="102"/>
      <c r="E183" s="102"/>
    </row>
    <row r="184" spans="2:5" x14ac:dyDescent="0.3">
      <c r="B184" s="73" t="s">
        <v>9</v>
      </c>
      <c r="C184" s="13">
        <v>2</v>
      </c>
      <c r="D184" s="102"/>
      <c r="E184" s="102"/>
    </row>
    <row r="185" spans="2:5" x14ac:dyDescent="0.3">
      <c r="B185" s="53" t="s">
        <v>5</v>
      </c>
      <c r="C185" s="13">
        <v>1</v>
      </c>
      <c r="D185" s="102"/>
      <c r="E185" s="102"/>
    </row>
    <row r="186" spans="2:5" x14ac:dyDescent="0.3">
      <c r="B186" s="73" t="s">
        <v>2</v>
      </c>
      <c r="C186" s="13">
        <v>1</v>
      </c>
      <c r="D186" s="102"/>
      <c r="E186" s="102"/>
    </row>
    <row r="187" spans="2:5" x14ac:dyDescent="0.3">
      <c r="B187" s="82" t="s">
        <v>58</v>
      </c>
      <c r="C187" s="83">
        <v>136</v>
      </c>
      <c r="D187" s="104">
        <f>C188/C187</f>
        <v>0.83823529411764708</v>
      </c>
      <c r="E187" s="104">
        <f>C188/(C187-C192)</f>
        <v>0.84444444444444444</v>
      </c>
    </row>
    <row r="188" spans="2:5" x14ac:dyDescent="0.3">
      <c r="B188" s="28" t="s">
        <v>6</v>
      </c>
      <c r="C188" s="13">
        <v>114</v>
      </c>
      <c r="D188" s="102"/>
      <c r="E188" s="102"/>
    </row>
    <row r="189" spans="2:5" x14ac:dyDescent="0.3">
      <c r="B189" s="28" t="s">
        <v>3</v>
      </c>
      <c r="C189" s="13">
        <v>3</v>
      </c>
      <c r="D189" s="102"/>
      <c r="E189" s="102"/>
    </row>
    <row r="190" spans="2:5" x14ac:dyDescent="0.3">
      <c r="B190" s="73" t="s">
        <v>9</v>
      </c>
      <c r="C190" s="13">
        <v>3</v>
      </c>
      <c r="D190" s="102"/>
      <c r="E190" s="102"/>
    </row>
    <row r="191" spans="2:5" x14ac:dyDescent="0.3">
      <c r="B191" s="28" t="s">
        <v>5</v>
      </c>
      <c r="C191" s="13">
        <v>19</v>
      </c>
      <c r="D191" s="102"/>
      <c r="E191" s="102"/>
    </row>
    <row r="192" spans="2:5" x14ac:dyDescent="0.3">
      <c r="B192" s="73" t="s">
        <v>2</v>
      </c>
      <c r="C192" s="13">
        <v>1</v>
      </c>
      <c r="D192" s="102"/>
      <c r="E192" s="102"/>
    </row>
    <row r="193" spans="2:5" x14ac:dyDescent="0.3">
      <c r="B193" s="73" t="s">
        <v>9</v>
      </c>
      <c r="C193" s="13">
        <v>12</v>
      </c>
      <c r="D193" s="102"/>
      <c r="E193" s="102"/>
    </row>
    <row r="194" spans="2:5" x14ac:dyDescent="0.3">
      <c r="B194" s="73" t="s">
        <v>0</v>
      </c>
      <c r="C194" s="13">
        <v>5</v>
      </c>
      <c r="D194" s="102"/>
      <c r="E194" s="102"/>
    </row>
    <row r="195" spans="2:5" x14ac:dyDescent="0.3">
      <c r="B195" s="73" t="s">
        <v>4</v>
      </c>
      <c r="C195" s="13">
        <v>1</v>
      </c>
      <c r="D195" s="102"/>
      <c r="E195" s="102"/>
    </row>
    <row r="196" spans="2:5" x14ac:dyDescent="0.3">
      <c r="B196" s="82" t="s">
        <v>38</v>
      </c>
      <c r="C196" s="83">
        <v>16</v>
      </c>
      <c r="D196" s="104">
        <f>C197/C196</f>
        <v>0.8125</v>
      </c>
      <c r="E196" s="104">
        <v>0.81</v>
      </c>
    </row>
    <row r="197" spans="2:5" x14ac:dyDescent="0.3">
      <c r="B197" s="28" t="s">
        <v>6</v>
      </c>
      <c r="C197" s="13">
        <v>13</v>
      </c>
      <c r="D197" s="102"/>
      <c r="E197" s="102"/>
    </row>
    <row r="198" spans="2:5" x14ac:dyDescent="0.3">
      <c r="B198" s="28" t="s">
        <v>5</v>
      </c>
      <c r="C198" s="13">
        <v>3</v>
      </c>
      <c r="D198" s="102"/>
      <c r="E198" s="102"/>
    </row>
    <row r="199" spans="2:5" x14ac:dyDescent="0.3">
      <c r="B199" s="73" t="s">
        <v>9</v>
      </c>
      <c r="C199" s="13">
        <v>2</v>
      </c>
      <c r="D199" s="102"/>
      <c r="E199" s="102"/>
    </row>
    <row r="200" spans="2:5" ht="15" thickBot="1" x14ac:dyDescent="0.35">
      <c r="B200" s="73" t="s">
        <v>0</v>
      </c>
      <c r="C200" s="13">
        <v>1</v>
      </c>
      <c r="D200" s="102"/>
      <c r="E200" s="102"/>
    </row>
    <row r="201" spans="2:5" ht="15" thickBot="1" x14ac:dyDescent="0.35">
      <c r="B201" s="62" t="s">
        <v>22</v>
      </c>
      <c r="C201" s="10">
        <v>4</v>
      </c>
      <c r="D201" s="11">
        <v>0.5</v>
      </c>
      <c r="E201" s="11">
        <v>0.5</v>
      </c>
    </row>
    <row r="202" spans="2:5" x14ac:dyDescent="0.3">
      <c r="B202" s="82" t="s">
        <v>44</v>
      </c>
      <c r="C202" s="83">
        <v>4</v>
      </c>
      <c r="D202" s="104">
        <f>C203/C202</f>
        <v>0.5</v>
      </c>
      <c r="E202" s="104">
        <v>0.5</v>
      </c>
    </row>
    <row r="203" spans="2:5" x14ac:dyDescent="0.3">
      <c r="B203" s="28" t="s">
        <v>6</v>
      </c>
      <c r="C203" s="13">
        <v>2</v>
      </c>
      <c r="D203" s="102"/>
      <c r="E203" s="102"/>
    </row>
    <row r="204" spans="2:5" x14ac:dyDescent="0.3">
      <c r="B204" s="28" t="s">
        <v>5</v>
      </c>
      <c r="C204" s="13">
        <v>2</v>
      </c>
      <c r="D204" s="102"/>
      <c r="E204" s="102"/>
    </row>
    <row r="205" spans="2:5" ht="15" thickBot="1" x14ac:dyDescent="0.35">
      <c r="B205" s="73" t="s">
        <v>9</v>
      </c>
      <c r="C205" s="13">
        <v>2</v>
      </c>
      <c r="D205" s="102"/>
      <c r="E205" s="102"/>
    </row>
    <row r="206" spans="2:5" ht="15" thickBot="1" x14ac:dyDescent="0.35">
      <c r="B206" s="62" t="s">
        <v>23</v>
      </c>
      <c r="C206" s="10">
        <v>56</v>
      </c>
      <c r="D206" s="11">
        <v>0.84</v>
      </c>
      <c r="E206" s="11">
        <v>0.9</v>
      </c>
    </row>
    <row r="207" spans="2:5" x14ac:dyDescent="0.3">
      <c r="B207" s="82" t="s">
        <v>44</v>
      </c>
      <c r="C207" s="83">
        <v>56</v>
      </c>
      <c r="D207" s="104">
        <f>C208/C207</f>
        <v>0.8392857142857143</v>
      </c>
      <c r="E207" s="104">
        <f>C208/(C207-C210-C212)</f>
        <v>0.90384615384615385</v>
      </c>
    </row>
    <row r="208" spans="2:5" x14ac:dyDescent="0.3">
      <c r="B208" s="28" t="s">
        <v>6</v>
      </c>
      <c r="C208" s="13">
        <v>47</v>
      </c>
      <c r="D208" s="102"/>
      <c r="E208" s="102"/>
    </row>
    <row r="209" spans="2:5" x14ac:dyDescent="0.3">
      <c r="B209" s="28" t="s">
        <v>3</v>
      </c>
      <c r="C209" s="13">
        <v>1</v>
      </c>
      <c r="D209" s="102"/>
      <c r="E209" s="102"/>
    </row>
    <row r="210" spans="2:5" x14ac:dyDescent="0.3">
      <c r="B210" s="73" t="s">
        <v>1</v>
      </c>
      <c r="C210" s="13">
        <v>1</v>
      </c>
      <c r="D210" s="102"/>
      <c r="E210" s="102"/>
    </row>
    <row r="211" spans="2:5" x14ac:dyDescent="0.3">
      <c r="B211" s="28" t="s">
        <v>5</v>
      </c>
      <c r="C211" s="13">
        <v>8</v>
      </c>
      <c r="D211" s="102"/>
      <c r="E211" s="102"/>
    </row>
    <row r="212" spans="2:5" x14ac:dyDescent="0.3">
      <c r="B212" s="73" t="s">
        <v>1</v>
      </c>
      <c r="C212" s="13">
        <v>3</v>
      </c>
      <c r="D212" s="102"/>
      <c r="E212" s="102"/>
    </row>
    <row r="213" spans="2:5" ht="15" thickBot="1" x14ac:dyDescent="0.35">
      <c r="B213" s="73" t="s">
        <v>0</v>
      </c>
      <c r="C213" s="13">
        <v>5</v>
      </c>
      <c r="D213" s="102"/>
      <c r="E213" s="102"/>
    </row>
    <row r="214" spans="2:5" ht="15" thickBot="1" x14ac:dyDescent="0.35">
      <c r="B214" s="62" t="s">
        <v>26</v>
      </c>
      <c r="C214" s="10">
        <v>45</v>
      </c>
      <c r="D214" s="11">
        <v>0.33</v>
      </c>
      <c r="E214" s="11">
        <v>0.33</v>
      </c>
    </row>
    <row r="215" spans="2:5" x14ac:dyDescent="0.3">
      <c r="B215" s="82" t="s">
        <v>44</v>
      </c>
      <c r="C215" s="83">
        <v>45</v>
      </c>
      <c r="D215" s="104">
        <f>C216/C215</f>
        <v>0.33333333333333331</v>
      </c>
      <c r="E215" s="104">
        <v>0.33</v>
      </c>
    </row>
    <row r="216" spans="2:5" x14ac:dyDescent="0.3">
      <c r="B216" s="28" t="s">
        <v>6</v>
      </c>
      <c r="C216" s="13">
        <v>15</v>
      </c>
      <c r="D216" s="102"/>
      <c r="E216" s="102"/>
    </row>
    <row r="217" spans="2:5" x14ac:dyDescent="0.3">
      <c r="B217" s="28" t="s">
        <v>3</v>
      </c>
      <c r="C217" s="13">
        <v>16</v>
      </c>
      <c r="D217" s="102"/>
      <c r="E217" s="102"/>
    </row>
    <row r="218" spans="2:5" x14ac:dyDescent="0.3">
      <c r="B218" s="73" t="s">
        <v>9</v>
      </c>
      <c r="C218" s="13">
        <v>16</v>
      </c>
      <c r="D218" s="102"/>
      <c r="E218" s="102"/>
    </row>
    <row r="219" spans="2:5" x14ac:dyDescent="0.3">
      <c r="B219" s="28" t="s">
        <v>5</v>
      </c>
      <c r="C219" s="13">
        <v>14</v>
      </c>
      <c r="D219" s="102"/>
      <c r="E219" s="102"/>
    </row>
    <row r="220" spans="2:5" ht="15" thickBot="1" x14ac:dyDescent="0.35">
      <c r="B220" s="73" t="s">
        <v>9</v>
      </c>
      <c r="C220" s="13">
        <v>14</v>
      </c>
      <c r="D220" s="102"/>
      <c r="E220" s="102"/>
    </row>
    <row r="221" spans="2:5" ht="15" thickBot="1" x14ac:dyDescent="0.35">
      <c r="B221" s="62" t="s">
        <v>27</v>
      </c>
      <c r="C221" s="10">
        <v>8</v>
      </c>
      <c r="D221" s="11">
        <v>0.5</v>
      </c>
      <c r="E221" s="11">
        <v>0.5</v>
      </c>
    </row>
    <row r="222" spans="2:5" x14ac:dyDescent="0.3">
      <c r="B222" s="82" t="s">
        <v>58</v>
      </c>
      <c r="C222" s="83">
        <v>8</v>
      </c>
      <c r="D222" s="104">
        <f>C223/C222</f>
        <v>0.5</v>
      </c>
      <c r="E222" s="104">
        <v>0.5</v>
      </c>
    </row>
    <row r="223" spans="2:5" x14ac:dyDescent="0.3">
      <c r="B223" s="28" t="s">
        <v>6</v>
      </c>
      <c r="C223" s="13">
        <v>4</v>
      </c>
      <c r="D223" s="102"/>
      <c r="E223" s="102"/>
    </row>
    <row r="224" spans="2:5" x14ac:dyDescent="0.3">
      <c r="B224" s="28" t="s">
        <v>3</v>
      </c>
      <c r="C224" s="13">
        <v>4</v>
      </c>
      <c r="D224" s="102"/>
      <c r="E224" s="102"/>
    </row>
    <row r="225" spans="2:5" ht="15" thickBot="1" x14ac:dyDescent="0.35">
      <c r="B225" s="73" t="s">
        <v>9</v>
      </c>
      <c r="C225" s="13">
        <v>4</v>
      </c>
      <c r="D225" s="102"/>
      <c r="E225" s="102"/>
    </row>
    <row r="226" spans="2:5" ht="15" thickBot="1" x14ac:dyDescent="0.35">
      <c r="B226" s="62" t="s">
        <v>28</v>
      </c>
      <c r="C226" s="10">
        <v>68</v>
      </c>
      <c r="D226" s="11">
        <f>(C228+C234)/C226</f>
        <v>0.77941176470588236</v>
      </c>
      <c r="E226" s="11">
        <f>(C228+C234)/C226</f>
        <v>0.77941176470588236</v>
      </c>
    </row>
    <row r="227" spans="2:5" x14ac:dyDescent="0.3">
      <c r="B227" s="82" t="s">
        <v>44</v>
      </c>
      <c r="C227" s="83">
        <v>56</v>
      </c>
      <c r="D227" s="104">
        <f>C228/C227</f>
        <v>0.8392857142857143</v>
      </c>
      <c r="E227" s="104">
        <v>0.84</v>
      </c>
    </row>
    <row r="228" spans="2:5" x14ac:dyDescent="0.3">
      <c r="B228" s="28" t="s">
        <v>6</v>
      </c>
      <c r="C228" s="13">
        <v>47</v>
      </c>
      <c r="D228" s="102"/>
      <c r="E228" s="102"/>
    </row>
    <row r="229" spans="2:5" x14ac:dyDescent="0.3">
      <c r="B229" s="28" t="s">
        <v>3</v>
      </c>
      <c r="C229" s="13">
        <v>1</v>
      </c>
      <c r="D229" s="102"/>
      <c r="E229" s="102"/>
    </row>
    <row r="230" spans="2:5" x14ac:dyDescent="0.3">
      <c r="B230" s="73" t="s">
        <v>9</v>
      </c>
      <c r="C230" s="13">
        <v>1</v>
      </c>
      <c r="D230" s="102"/>
      <c r="E230" s="102"/>
    </row>
    <row r="231" spans="2:5" x14ac:dyDescent="0.3">
      <c r="B231" s="28" t="s">
        <v>5</v>
      </c>
      <c r="C231" s="13">
        <v>8</v>
      </c>
      <c r="D231" s="102"/>
      <c r="E231" s="102"/>
    </row>
    <row r="232" spans="2:5" x14ac:dyDescent="0.3">
      <c r="B232" s="73" t="s">
        <v>9</v>
      </c>
      <c r="C232" s="13">
        <v>8</v>
      </c>
      <c r="D232" s="102"/>
      <c r="E232" s="102"/>
    </row>
    <row r="233" spans="2:5" x14ac:dyDescent="0.3">
      <c r="B233" s="82" t="s">
        <v>48</v>
      </c>
      <c r="C233" s="83">
        <v>12</v>
      </c>
      <c r="D233" s="104">
        <f>C234/C233</f>
        <v>0.5</v>
      </c>
      <c r="E233" s="104">
        <v>0.5</v>
      </c>
    </row>
    <row r="234" spans="2:5" x14ac:dyDescent="0.3">
      <c r="B234" s="28" t="s">
        <v>6</v>
      </c>
      <c r="C234" s="13">
        <v>6</v>
      </c>
      <c r="D234" s="102"/>
      <c r="E234" s="102"/>
    </row>
    <row r="235" spans="2:5" x14ac:dyDescent="0.3">
      <c r="B235" s="28" t="s">
        <v>3</v>
      </c>
      <c r="C235" s="13">
        <v>4</v>
      </c>
      <c r="D235" s="102"/>
      <c r="E235" s="102"/>
    </row>
    <row r="236" spans="2:5" x14ac:dyDescent="0.3">
      <c r="B236" s="73" t="s">
        <v>9</v>
      </c>
      <c r="C236" s="13">
        <v>4</v>
      </c>
      <c r="D236" s="102"/>
      <c r="E236" s="102"/>
    </row>
    <row r="237" spans="2:5" x14ac:dyDescent="0.3">
      <c r="B237" s="28" t="s">
        <v>5</v>
      </c>
      <c r="C237" s="13">
        <v>2</v>
      </c>
      <c r="D237" s="102"/>
      <c r="E237" s="102"/>
    </row>
    <row r="238" spans="2:5" ht="15" thickBot="1" x14ac:dyDescent="0.35">
      <c r="B238" s="73" t="s">
        <v>9</v>
      </c>
      <c r="C238" s="13">
        <v>2</v>
      </c>
      <c r="D238" s="102"/>
      <c r="E238" s="102"/>
    </row>
    <row r="239" spans="2:5" ht="15" thickBot="1" x14ac:dyDescent="0.35">
      <c r="B239" s="62" t="s">
        <v>31</v>
      </c>
      <c r="C239" s="10">
        <v>59</v>
      </c>
      <c r="D239" s="11">
        <f>(C241+C246)/C239</f>
        <v>0.72881355932203384</v>
      </c>
      <c r="E239" s="11">
        <f>(C241+C246)/(C239-C243)</f>
        <v>0.74137931034482762</v>
      </c>
    </row>
    <row r="240" spans="2:5" x14ac:dyDescent="0.3">
      <c r="B240" s="82" t="s">
        <v>44</v>
      </c>
      <c r="C240" s="83">
        <v>32</v>
      </c>
      <c r="D240" s="104">
        <f>C241/C240</f>
        <v>0.84375</v>
      </c>
      <c r="E240" s="104">
        <f>C241/(C240-C243)</f>
        <v>0.87096774193548387</v>
      </c>
    </row>
    <row r="241" spans="2:5" x14ac:dyDescent="0.3">
      <c r="B241" s="28" t="s">
        <v>6</v>
      </c>
      <c r="C241" s="13">
        <v>27</v>
      </c>
      <c r="D241" s="102"/>
      <c r="E241" s="102"/>
    </row>
    <row r="242" spans="2:5" x14ac:dyDescent="0.3">
      <c r="B242" s="28" t="s">
        <v>5</v>
      </c>
      <c r="C242" s="13">
        <v>5</v>
      </c>
      <c r="D242" s="102"/>
      <c r="E242" s="102"/>
    </row>
    <row r="243" spans="2:5" x14ac:dyDescent="0.3">
      <c r="B243" s="73" t="s">
        <v>1</v>
      </c>
      <c r="C243" s="13">
        <v>1</v>
      </c>
      <c r="D243" s="102"/>
      <c r="E243" s="102"/>
    </row>
    <row r="244" spans="2:5" x14ac:dyDescent="0.3">
      <c r="B244" s="73" t="s">
        <v>0</v>
      </c>
      <c r="C244" s="13">
        <v>4</v>
      </c>
      <c r="D244" s="102"/>
      <c r="E244" s="102"/>
    </row>
    <row r="245" spans="2:5" x14ac:dyDescent="0.3">
      <c r="B245" s="82" t="s">
        <v>58</v>
      </c>
      <c r="C245" s="83">
        <v>27</v>
      </c>
      <c r="D245" s="104">
        <f>C246/C245</f>
        <v>0.59259259259259256</v>
      </c>
      <c r="E245" s="104">
        <f>C246/(C245)</f>
        <v>0.59259259259259256</v>
      </c>
    </row>
    <row r="246" spans="2:5" x14ac:dyDescent="0.3">
      <c r="B246" s="28" t="s">
        <v>6</v>
      </c>
      <c r="C246" s="13">
        <v>16</v>
      </c>
      <c r="D246" s="102"/>
      <c r="E246" s="102"/>
    </row>
    <row r="247" spans="2:5" x14ac:dyDescent="0.3">
      <c r="B247" s="28" t="s">
        <v>3</v>
      </c>
      <c r="C247" s="13">
        <v>1</v>
      </c>
      <c r="D247" s="102"/>
      <c r="E247" s="102"/>
    </row>
    <row r="248" spans="2:5" x14ac:dyDescent="0.3">
      <c r="B248" s="73" t="s">
        <v>9</v>
      </c>
      <c r="C248" s="13">
        <v>1</v>
      </c>
      <c r="D248" s="102"/>
      <c r="E248" s="102"/>
    </row>
    <row r="249" spans="2:5" x14ac:dyDescent="0.3">
      <c r="B249" s="28" t="s">
        <v>5</v>
      </c>
      <c r="C249" s="13">
        <v>10</v>
      </c>
      <c r="D249" s="102"/>
      <c r="E249" s="102"/>
    </row>
    <row r="250" spans="2:5" ht="15" thickBot="1" x14ac:dyDescent="0.35">
      <c r="B250" s="73" t="s">
        <v>9</v>
      </c>
      <c r="C250" s="13">
        <v>10</v>
      </c>
      <c r="D250" s="102"/>
      <c r="E250" s="102"/>
    </row>
    <row r="251" spans="2:5" ht="15" thickBot="1" x14ac:dyDescent="0.35">
      <c r="B251" s="62" t="s">
        <v>29</v>
      </c>
      <c r="C251" s="10">
        <v>28</v>
      </c>
      <c r="D251" s="11">
        <v>0.5</v>
      </c>
      <c r="E251" s="11">
        <v>0.5</v>
      </c>
    </row>
    <row r="252" spans="2:5" x14ac:dyDescent="0.3">
      <c r="B252" s="82" t="s">
        <v>44</v>
      </c>
      <c r="C252" s="83">
        <v>28</v>
      </c>
      <c r="D252" s="104">
        <f>C253/C252</f>
        <v>0.5</v>
      </c>
      <c r="E252" s="104">
        <v>0.5</v>
      </c>
    </row>
    <row r="253" spans="2:5" x14ac:dyDescent="0.3">
      <c r="B253" s="28" t="s">
        <v>6</v>
      </c>
      <c r="C253" s="13">
        <v>14</v>
      </c>
      <c r="D253" s="102"/>
      <c r="E253" s="102"/>
    </row>
    <row r="254" spans="2:5" x14ac:dyDescent="0.3">
      <c r="B254" s="28" t="s">
        <v>3</v>
      </c>
      <c r="C254" s="13">
        <v>6</v>
      </c>
      <c r="D254" s="102"/>
      <c r="E254" s="102"/>
    </row>
    <row r="255" spans="2:5" x14ac:dyDescent="0.3">
      <c r="B255" s="73" t="s">
        <v>9</v>
      </c>
      <c r="C255" s="13">
        <v>6</v>
      </c>
      <c r="D255" s="102"/>
      <c r="E255" s="102"/>
    </row>
    <row r="256" spans="2:5" x14ac:dyDescent="0.3">
      <c r="B256" s="28" t="s">
        <v>5</v>
      </c>
      <c r="C256" s="13">
        <v>8</v>
      </c>
      <c r="D256" s="102"/>
      <c r="E256" s="102"/>
    </row>
    <row r="257" spans="2:5" ht="15" thickBot="1" x14ac:dyDescent="0.35">
      <c r="B257" s="73" t="s">
        <v>9</v>
      </c>
      <c r="C257" s="13">
        <v>8</v>
      </c>
      <c r="D257" s="102"/>
      <c r="E257" s="102"/>
    </row>
    <row r="258" spans="2:5" ht="15" thickBot="1" x14ac:dyDescent="0.35">
      <c r="B258" s="62" t="s">
        <v>99</v>
      </c>
      <c r="C258" s="10">
        <v>56</v>
      </c>
      <c r="D258" s="11">
        <v>0.93</v>
      </c>
      <c r="E258" s="11">
        <v>0.96</v>
      </c>
    </row>
    <row r="259" spans="2:5" x14ac:dyDescent="0.3">
      <c r="B259" s="82" t="s">
        <v>44</v>
      </c>
      <c r="C259" s="83">
        <v>56</v>
      </c>
      <c r="D259" s="104">
        <f>C260/C259</f>
        <v>0.9285714285714286</v>
      </c>
      <c r="E259" s="104">
        <f>C260/(C259-C262-C263)</f>
        <v>0.96296296296296291</v>
      </c>
    </row>
    <row r="260" spans="2:5" x14ac:dyDescent="0.3">
      <c r="B260" s="28" t="s">
        <v>6</v>
      </c>
      <c r="C260" s="13">
        <v>52</v>
      </c>
      <c r="D260" s="102"/>
      <c r="E260" s="102"/>
    </row>
    <row r="261" spans="2:5" x14ac:dyDescent="0.3">
      <c r="B261" s="28" t="s">
        <v>5</v>
      </c>
      <c r="C261" s="13">
        <v>4</v>
      </c>
      <c r="D261" s="102"/>
      <c r="E261" s="102"/>
    </row>
    <row r="262" spans="2:5" x14ac:dyDescent="0.3">
      <c r="B262" s="73" t="s">
        <v>2</v>
      </c>
      <c r="C262" s="13">
        <v>1</v>
      </c>
      <c r="D262" s="102"/>
      <c r="E262" s="102"/>
    </row>
    <row r="263" spans="2:5" x14ac:dyDescent="0.3">
      <c r="B263" s="73" t="s">
        <v>1</v>
      </c>
      <c r="C263" s="13">
        <v>1</v>
      </c>
      <c r="D263" s="102"/>
      <c r="E263" s="102"/>
    </row>
    <row r="264" spans="2:5" x14ac:dyDescent="0.3">
      <c r="B264" s="73" t="s">
        <v>0</v>
      </c>
      <c r="C264" s="13">
        <v>1</v>
      </c>
      <c r="D264" s="102"/>
      <c r="E264" s="102"/>
    </row>
    <row r="265" spans="2:5" ht="15" thickBot="1" x14ac:dyDescent="0.35">
      <c r="B265" s="73" t="s">
        <v>13</v>
      </c>
      <c r="C265" s="13">
        <v>1</v>
      </c>
      <c r="D265" s="102"/>
      <c r="E265" s="102"/>
    </row>
    <row r="266" spans="2:5" ht="15" thickBot="1" x14ac:dyDescent="0.35">
      <c r="B266" s="62" t="s">
        <v>30</v>
      </c>
      <c r="C266" s="10">
        <v>84</v>
      </c>
      <c r="D266" s="11">
        <f>(C268++C279)/C266</f>
        <v>0.7857142857142857</v>
      </c>
      <c r="E266" s="11">
        <f>(C268+C279)/(C266)</f>
        <v>0.7857142857142857</v>
      </c>
    </row>
    <row r="267" spans="2:5" x14ac:dyDescent="0.3">
      <c r="B267" s="82" t="s">
        <v>44</v>
      </c>
      <c r="C267" s="83">
        <v>56</v>
      </c>
      <c r="D267" s="104">
        <f>C268/C267</f>
        <v>0.8928571428571429</v>
      </c>
      <c r="E267" s="104">
        <v>0.89</v>
      </c>
    </row>
    <row r="268" spans="2:5" x14ac:dyDescent="0.3">
      <c r="B268" s="28" t="s">
        <v>6</v>
      </c>
      <c r="C268" s="13">
        <v>50</v>
      </c>
      <c r="D268" s="102"/>
      <c r="E268" s="102"/>
    </row>
    <row r="269" spans="2:5" x14ac:dyDescent="0.3">
      <c r="B269" s="28" t="s">
        <v>3</v>
      </c>
      <c r="C269" s="13">
        <v>2</v>
      </c>
      <c r="D269" s="102"/>
      <c r="E269" s="102"/>
    </row>
    <row r="270" spans="2:5" x14ac:dyDescent="0.3">
      <c r="B270" s="73" t="s">
        <v>9</v>
      </c>
      <c r="C270" s="13">
        <v>2</v>
      </c>
      <c r="D270" s="102"/>
      <c r="E270" s="102"/>
    </row>
    <row r="271" spans="2:5" x14ac:dyDescent="0.3">
      <c r="B271" s="28" t="s">
        <v>5</v>
      </c>
      <c r="C271" s="13">
        <v>4</v>
      </c>
      <c r="D271" s="102"/>
      <c r="E271" s="102"/>
    </row>
    <row r="272" spans="2:5" x14ac:dyDescent="0.3">
      <c r="B272" s="73" t="s">
        <v>9</v>
      </c>
      <c r="C272" s="13">
        <v>4</v>
      </c>
      <c r="D272" s="102"/>
      <c r="E272" s="102"/>
    </row>
    <row r="273" spans="2:5" x14ac:dyDescent="0.3">
      <c r="B273" s="82" t="s">
        <v>47</v>
      </c>
      <c r="C273" s="83">
        <v>12</v>
      </c>
      <c r="D273" s="104">
        <f>0/C273</f>
        <v>0</v>
      </c>
      <c r="E273" s="104">
        <v>0</v>
      </c>
    </row>
    <row r="274" spans="2:5" x14ac:dyDescent="0.3">
      <c r="B274" s="28" t="s">
        <v>3</v>
      </c>
      <c r="C274" s="13">
        <v>1</v>
      </c>
      <c r="D274" s="102"/>
      <c r="E274" s="102"/>
    </row>
    <row r="275" spans="2:5" x14ac:dyDescent="0.3">
      <c r="B275" s="73" t="s">
        <v>9</v>
      </c>
      <c r="C275" s="13">
        <v>1</v>
      </c>
      <c r="D275" s="102"/>
      <c r="E275" s="102"/>
    </row>
    <row r="276" spans="2:5" x14ac:dyDescent="0.3">
      <c r="B276" s="28" t="s">
        <v>5</v>
      </c>
      <c r="C276" s="13">
        <v>11</v>
      </c>
      <c r="D276" s="102"/>
      <c r="E276" s="102"/>
    </row>
    <row r="277" spans="2:5" x14ac:dyDescent="0.3">
      <c r="B277" s="73" t="s">
        <v>9</v>
      </c>
      <c r="C277" s="13">
        <v>11</v>
      </c>
      <c r="D277" s="102"/>
      <c r="E277" s="102"/>
    </row>
    <row r="278" spans="2:5" x14ac:dyDescent="0.3">
      <c r="B278" s="82" t="s">
        <v>58</v>
      </c>
      <c r="C278" s="83">
        <v>16</v>
      </c>
      <c r="D278" s="104">
        <f>C279/C278</f>
        <v>1</v>
      </c>
      <c r="E278" s="104">
        <v>1</v>
      </c>
    </row>
    <row r="279" spans="2:5" ht="15" thickBot="1" x14ac:dyDescent="0.35">
      <c r="B279" s="28" t="s">
        <v>6</v>
      </c>
      <c r="C279" s="13">
        <v>16</v>
      </c>
      <c r="D279" s="102"/>
      <c r="E279" s="102"/>
    </row>
    <row r="280" spans="2:5" ht="15" thickBot="1" x14ac:dyDescent="0.35">
      <c r="B280" s="62" t="s">
        <v>24</v>
      </c>
      <c r="C280" s="10">
        <v>28</v>
      </c>
      <c r="D280" s="11">
        <v>0.56999999999999995</v>
      </c>
      <c r="E280" s="11">
        <v>0.67</v>
      </c>
    </row>
    <row r="281" spans="2:5" x14ac:dyDescent="0.3">
      <c r="B281" s="82" t="s">
        <v>44</v>
      </c>
      <c r="C281" s="83">
        <v>28</v>
      </c>
      <c r="D281" s="104">
        <f>C282/C281</f>
        <v>0.5714285714285714</v>
      </c>
      <c r="E281" s="104">
        <f>C282/(C281-C286)</f>
        <v>0.66666666666666663</v>
      </c>
    </row>
    <row r="282" spans="2:5" x14ac:dyDescent="0.3">
      <c r="B282" s="28" t="s">
        <v>6</v>
      </c>
      <c r="C282" s="13">
        <v>16</v>
      </c>
      <c r="D282" s="102"/>
      <c r="E282" s="102"/>
    </row>
    <row r="283" spans="2:5" x14ac:dyDescent="0.3">
      <c r="B283" s="28" t="s">
        <v>3</v>
      </c>
      <c r="C283" s="13">
        <v>8</v>
      </c>
      <c r="D283" s="102"/>
      <c r="E283" s="102"/>
    </row>
    <row r="284" spans="2:5" x14ac:dyDescent="0.3">
      <c r="B284" s="73" t="s">
        <v>9</v>
      </c>
      <c r="C284" s="13">
        <v>8</v>
      </c>
      <c r="D284" s="102"/>
      <c r="E284" s="102"/>
    </row>
    <row r="285" spans="2:5" x14ac:dyDescent="0.3">
      <c r="B285" s="28" t="s">
        <v>5</v>
      </c>
      <c r="C285" s="13">
        <v>4</v>
      </c>
      <c r="D285" s="102"/>
      <c r="E285" s="102"/>
    </row>
    <row r="286" spans="2:5" ht="15" thickBot="1" x14ac:dyDescent="0.35">
      <c r="B286" s="73" t="s">
        <v>1</v>
      </c>
      <c r="C286" s="13">
        <v>4</v>
      </c>
      <c r="D286" s="102"/>
      <c r="E286" s="102"/>
    </row>
    <row r="287" spans="2:5" ht="15" thickBot="1" x14ac:dyDescent="0.35">
      <c r="B287" s="62" t="s">
        <v>32</v>
      </c>
      <c r="C287" s="10">
        <v>76</v>
      </c>
      <c r="D287" s="11">
        <f>(C289+C293+C297+C303)/C287</f>
        <v>0.60526315789473684</v>
      </c>
      <c r="E287" s="11">
        <v>0.61</v>
      </c>
    </row>
    <row r="288" spans="2:5" x14ac:dyDescent="0.3">
      <c r="B288" s="82" t="s">
        <v>41</v>
      </c>
      <c r="C288" s="83">
        <v>8</v>
      </c>
      <c r="D288" s="104">
        <f>C289/C288</f>
        <v>0.625</v>
      </c>
      <c r="E288" s="104">
        <v>0.63</v>
      </c>
    </row>
    <row r="289" spans="2:5" x14ac:dyDescent="0.3">
      <c r="B289" s="28" t="s">
        <v>6</v>
      </c>
      <c r="C289" s="13">
        <v>5</v>
      </c>
      <c r="D289" s="102"/>
      <c r="E289" s="102"/>
    </row>
    <row r="290" spans="2:5" x14ac:dyDescent="0.3">
      <c r="B290" s="28" t="s">
        <v>5</v>
      </c>
      <c r="C290" s="13">
        <v>3</v>
      </c>
      <c r="D290" s="102"/>
      <c r="E290" s="102"/>
    </row>
    <row r="291" spans="2:5" x14ac:dyDescent="0.3">
      <c r="B291" s="73" t="s">
        <v>9</v>
      </c>
      <c r="C291" s="13">
        <v>3</v>
      </c>
      <c r="D291" s="102"/>
      <c r="E291" s="102"/>
    </row>
    <row r="292" spans="2:5" x14ac:dyDescent="0.3">
      <c r="B292" s="82" t="s">
        <v>44</v>
      </c>
      <c r="C292" s="83">
        <v>28</v>
      </c>
      <c r="D292" s="104">
        <f>C293/C292</f>
        <v>0.6428571428571429</v>
      </c>
      <c r="E292" s="104">
        <v>0.64</v>
      </c>
    </row>
    <row r="293" spans="2:5" x14ac:dyDescent="0.3">
      <c r="B293" s="28" t="s">
        <v>6</v>
      </c>
      <c r="C293" s="13">
        <v>18</v>
      </c>
      <c r="D293" s="102"/>
      <c r="E293" s="102"/>
    </row>
    <row r="294" spans="2:5" x14ac:dyDescent="0.3">
      <c r="B294" s="28" t="s">
        <v>5</v>
      </c>
      <c r="C294" s="13">
        <v>10</v>
      </c>
      <c r="D294" s="102"/>
      <c r="E294" s="102"/>
    </row>
    <row r="295" spans="2:5" x14ac:dyDescent="0.3">
      <c r="B295" s="73" t="s">
        <v>9</v>
      </c>
      <c r="C295" s="13">
        <v>10</v>
      </c>
      <c r="D295" s="102"/>
      <c r="E295" s="102"/>
    </row>
    <row r="296" spans="2:5" x14ac:dyDescent="0.3">
      <c r="B296" s="82" t="s">
        <v>48</v>
      </c>
      <c r="C296" s="83">
        <v>16</v>
      </c>
      <c r="D296" s="104">
        <f>C297/C296</f>
        <v>0.6875</v>
      </c>
      <c r="E296" s="104">
        <v>0.69</v>
      </c>
    </row>
    <row r="297" spans="2:5" x14ac:dyDescent="0.3">
      <c r="B297" s="28" t="s">
        <v>6</v>
      </c>
      <c r="C297" s="13">
        <v>11</v>
      </c>
      <c r="D297" s="102"/>
      <c r="E297" s="102"/>
    </row>
    <row r="298" spans="2:5" x14ac:dyDescent="0.3">
      <c r="B298" s="28" t="s">
        <v>3</v>
      </c>
      <c r="C298" s="13">
        <v>4</v>
      </c>
      <c r="D298" s="102"/>
      <c r="E298" s="102"/>
    </row>
    <row r="299" spans="2:5" x14ac:dyDescent="0.3">
      <c r="B299" s="73" t="s">
        <v>9</v>
      </c>
      <c r="C299" s="13">
        <v>4</v>
      </c>
      <c r="D299" s="102"/>
      <c r="E299" s="102"/>
    </row>
    <row r="300" spans="2:5" x14ac:dyDescent="0.3">
      <c r="B300" s="28" t="s">
        <v>5</v>
      </c>
      <c r="C300" s="13">
        <v>1</v>
      </c>
      <c r="D300" s="102"/>
      <c r="E300" s="102"/>
    </row>
    <row r="301" spans="2:5" x14ac:dyDescent="0.3">
      <c r="B301" s="73" t="s">
        <v>9</v>
      </c>
      <c r="C301" s="13">
        <v>1</v>
      </c>
      <c r="D301" s="102"/>
      <c r="E301" s="102"/>
    </row>
    <row r="302" spans="2:5" x14ac:dyDescent="0.3">
      <c r="B302" s="82" t="s">
        <v>58</v>
      </c>
      <c r="C302" s="83">
        <v>24</v>
      </c>
      <c r="D302" s="104">
        <f>C303/C302</f>
        <v>0.5</v>
      </c>
      <c r="E302" s="104">
        <v>0.5</v>
      </c>
    </row>
    <row r="303" spans="2:5" x14ac:dyDescent="0.3">
      <c r="B303" s="28" t="s">
        <v>6</v>
      </c>
      <c r="C303" s="13">
        <v>12</v>
      </c>
      <c r="D303" s="102"/>
      <c r="E303" s="102"/>
    </row>
    <row r="304" spans="2:5" x14ac:dyDescent="0.3">
      <c r="B304" s="28" t="s">
        <v>3</v>
      </c>
      <c r="C304" s="13">
        <v>1</v>
      </c>
      <c r="D304" s="102"/>
      <c r="E304" s="102"/>
    </row>
    <row r="305" spans="2:5" x14ac:dyDescent="0.3">
      <c r="B305" s="73" t="s">
        <v>9</v>
      </c>
      <c r="C305" s="13">
        <v>1</v>
      </c>
      <c r="D305" s="102"/>
      <c r="E305" s="102"/>
    </row>
    <row r="306" spans="2:5" x14ac:dyDescent="0.3">
      <c r="B306" s="28" t="s">
        <v>5</v>
      </c>
      <c r="C306" s="13">
        <v>11</v>
      </c>
      <c r="D306" s="102"/>
      <c r="E306" s="102"/>
    </row>
    <row r="307" spans="2:5" ht="15" thickBot="1" x14ac:dyDescent="0.35">
      <c r="B307" s="73" t="s">
        <v>9</v>
      </c>
      <c r="C307" s="13">
        <v>11</v>
      </c>
      <c r="D307" s="102"/>
      <c r="E307" s="102"/>
    </row>
    <row r="308" spans="2:5" ht="15" thickBot="1" x14ac:dyDescent="0.35">
      <c r="B308" s="62" t="s">
        <v>34</v>
      </c>
      <c r="C308" s="10">
        <v>84</v>
      </c>
      <c r="D308" s="11">
        <f>(C310+C319+C323)/C308</f>
        <v>0.86904761904761907</v>
      </c>
      <c r="E308" s="11">
        <f>(C310+C319+C323)/(C308-C315-C321-C325)</f>
        <v>0.9358974358974359</v>
      </c>
    </row>
    <row r="309" spans="2:5" x14ac:dyDescent="0.3">
      <c r="B309" s="82" t="s">
        <v>44</v>
      </c>
      <c r="C309" s="83">
        <v>56</v>
      </c>
      <c r="D309" s="104">
        <f>C310/C309</f>
        <v>0.8392857142857143</v>
      </c>
      <c r="E309" s="104">
        <f>C310/(C309-C315)</f>
        <v>0.90384615384615385</v>
      </c>
    </row>
    <row r="310" spans="2:5" x14ac:dyDescent="0.3">
      <c r="B310" s="28" t="s">
        <v>6</v>
      </c>
      <c r="C310" s="13">
        <v>47</v>
      </c>
      <c r="D310" s="102"/>
      <c r="E310" s="102"/>
    </row>
    <row r="311" spans="2:5" x14ac:dyDescent="0.3">
      <c r="B311" s="28" t="s">
        <v>3</v>
      </c>
      <c r="C311" s="13">
        <v>2</v>
      </c>
      <c r="D311" s="102"/>
      <c r="E311" s="102"/>
    </row>
    <row r="312" spans="2:5" x14ac:dyDescent="0.3">
      <c r="B312" s="73" t="s">
        <v>9</v>
      </c>
      <c r="C312" s="13">
        <v>1</v>
      </c>
      <c r="D312" s="102"/>
      <c r="E312" s="102"/>
    </row>
    <row r="313" spans="2:5" x14ac:dyDescent="0.3">
      <c r="B313" s="73" t="s">
        <v>4</v>
      </c>
      <c r="C313" s="13">
        <v>1</v>
      </c>
      <c r="D313" s="102"/>
      <c r="E313" s="102"/>
    </row>
    <row r="314" spans="2:5" x14ac:dyDescent="0.3">
      <c r="B314" s="28" t="s">
        <v>5</v>
      </c>
      <c r="C314" s="13">
        <v>7</v>
      </c>
      <c r="D314" s="102"/>
      <c r="E314" s="102"/>
    </row>
    <row r="315" spans="2:5" x14ac:dyDescent="0.3">
      <c r="B315" s="73" t="s">
        <v>1</v>
      </c>
      <c r="C315" s="13">
        <v>4</v>
      </c>
      <c r="D315" s="102"/>
      <c r="E315" s="102"/>
    </row>
    <row r="316" spans="2:5" x14ac:dyDescent="0.3">
      <c r="B316" s="73" t="s">
        <v>9</v>
      </c>
      <c r="C316" s="13">
        <v>2</v>
      </c>
      <c r="D316" s="102"/>
      <c r="E316" s="102"/>
    </row>
    <row r="317" spans="2:5" x14ac:dyDescent="0.3">
      <c r="B317" s="73" t="s">
        <v>4</v>
      </c>
      <c r="C317" s="13">
        <v>1</v>
      </c>
      <c r="D317" s="102"/>
      <c r="E317" s="102"/>
    </row>
    <row r="318" spans="2:5" x14ac:dyDescent="0.3">
      <c r="B318" s="82" t="s">
        <v>47</v>
      </c>
      <c r="C318" s="83">
        <v>12</v>
      </c>
      <c r="D318" s="104">
        <f>C319/C318</f>
        <v>0.91666666666666663</v>
      </c>
      <c r="E318" s="104">
        <f>C319/(C318-C321)</f>
        <v>1</v>
      </c>
    </row>
    <row r="319" spans="2:5" x14ac:dyDescent="0.3">
      <c r="B319" s="28" t="s">
        <v>6</v>
      </c>
      <c r="C319" s="13">
        <v>11</v>
      </c>
      <c r="D319" s="102"/>
      <c r="E319" s="102"/>
    </row>
    <row r="320" spans="2:5" x14ac:dyDescent="0.3">
      <c r="B320" s="28" t="s">
        <v>5</v>
      </c>
      <c r="C320" s="13">
        <v>1</v>
      </c>
      <c r="D320" s="102"/>
      <c r="E320" s="102"/>
    </row>
    <row r="321" spans="2:5" x14ac:dyDescent="0.3">
      <c r="B321" s="73" t="s">
        <v>1</v>
      </c>
      <c r="C321" s="13">
        <v>1</v>
      </c>
      <c r="D321" s="102"/>
      <c r="E321" s="102"/>
    </row>
    <row r="322" spans="2:5" x14ac:dyDescent="0.3">
      <c r="B322" s="82" t="s">
        <v>58</v>
      </c>
      <c r="C322" s="83">
        <v>16</v>
      </c>
      <c r="D322" s="104">
        <f>C323/C322</f>
        <v>0.9375</v>
      </c>
      <c r="E322" s="104">
        <f>C323/(C322-C325)</f>
        <v>1</v>
      </c>
    </row>
    <row r="323" spans="2:5" x14ac:dyDescent="0.3">
      <c r="B323" s="28" t="s">
        <v>6</v>
      </c>
      <c r="C323" s="13">
        <v>15</v>
      </c>
      <c r="D323" s="102"/>
      <c r="E323" s="102"/>
    </row>
    <row r="324" spans="2:5" x14ac:dyDescent="0.3">
      <c r="B324" s="28" t="s">
        <v>5</v>
      </c>
      <c r="C324" s="13">
        <v>1</v>
      </c>
      <c r="D324" s="102"/>
      <c r="E324" s="102"/>
    </row>
    <row r="325" spans="2:5" ht="15" thickBot="1" x14ac:dyDescent="0.35">
      <c r="B325" s="73" t="s">
        <v>1</v>
      </c>
      <c r="C325" s="13">
        <v>1</v>
      </c>
      <c r="D325" s="102"/>
      <c r="E325" s="102"/>
    </row>
    <row r="326" spans="2:5" ht="15" thickBot="1" x14ac:dyDescent="0.35">
      <c r="B326" s="62" t="s">
        <v>36</v>
      </c>
      <c r="C326" s="10">
        <v>128</v>
      </c>
      <c r="D326" s="11">
        <f>(C328+C336+C342)/C326</f>
        <v>0.46875</v>
      </c>
      <c r="E326" s="11">
        <f>(C328+C336+C342)/(C326-C332-C346)</f>
        <v>0.4838709677419355</v>
      </c>
    </row>
    <row r="327" spans="2:5" x14ac:dyDescent="0.3">
      <c r="B327" s="82" t="s">
        <v>44</v>
      </c>
      <c r="C327" s="83">
        <v>84</v>
      </c>
      <c r="D327" s="104">
        <f>C328/C327</f>
        <v>0.54761904761904767</v>
      </c>
      <c r="E327" s="104">
        <f>C328/(C327-C332)</f>
        <v>0.5679012345679012</v>
      </c>
    </row>
    <row r="328" spans="2:5" x14ac:dyDescent="0.3">
      <c r="B328" s="28" t="s">
        <v>6</v>
      </c>
      <c r="C328" s="13">
        <v>46</v>
      </c>
      <c r="D328" s="102"/>
      <c r="E328" s="102"/>
    </row>
    <row r="329" spans="2:5" x14ac:dyDescent="0.3">
      <c r="B329" s="28" t="s">
        <v>3</v>
      </c>
      <c r="C329" s="13">
        <v>30</v>
      </c>
      <c r="D329" s="102"/>
      <c r="E329" s="102"/>
    </row>
    <row r="330" spans="2:5" x14ac:dyDescent="0.3">
      <c r="B330" s="73" t="s">
        <v>9</v>
      </c>
      <c r="C330" s="13">
        <v>30</v>
      </c>
      <c r="D330" s="102"/>
      <c r="E330" s="102"/>
    </row>
    <row r="331" spans="2:5" x14ac:dyDescent="0.3">
      <c r="B331" s="28" t="s">
        <v>5</v>
      </c>
      <c r="C331" s="13">
        <v>8</v>
      </c>
      <c r="D331" s="102"/>
      <c r="E331" s="102"/>
    </row>
    <row r="332" spans="2:5" x14ac:dyDescent="0.3">
      <c r="B332" s="73" t="s">
        <v>1</v>
      </c>
      <c r="C332" s="13">
        <v>3</v>
      </c>
      <c r="D332" s="102"/>
      <c r="E332" s="102"/>
    </row>
    <row r="333" spans="2:5" x14ac:dyDescent="0.3">
      <c r="B333" s="73" t="s">
        <v>0</v>
      </c>
      <c r="C333" s="13">
        <v>2</v>
      </c>
      <c r="D333" s="102"/>
      <c r="E333" s="102"/>
    </row>
    <row r="334" spans="2:5" x14ac:dyDescent="0.3">
      <c r="B334" s="73" t="s">
        <v>4</v>
      </c>
      <c r="C334" s="13">
        <v>3</v>
      </c>
      <c r="D334" s="102"/>
      <c r="E334" s="102"/>
    </row>
    <row r="335" spans="2:5" x14ac:dyDescent="0.3">
      <c r="B335" s="82" t="s">
        <v>47</v>
      </c>
      <c r="C335" s="83">
        <v>32</v>
      </c>
      <c r="D335" s="104">
        <f>C336/C335</f>
        <v>0.21875</v>
      </c>
      <c r="E335" s="104">
        <v>0.22</v>
      </c>
    </row>
    <row r="336" spans="2:5" x14ac:dyDescent="0.3">
      <c r="B336" s="28" t="s">
        <v>6</v>
      </c>
      <c r="C336" s="13">
        <v>7</v>
      </c>
      <c r="D336" s="102"/>
      <c r="E336" s="102"/>
    </row>
    <row r="337" spans="2:5" x14ac:dyDescent="0.3">
      <c r="B337" s="28" t="s">
        <v>3</v>
      </c>
      <c r="C337" s="13">
        <v>24</v>
      </c>
      <c r="D337" s="102"/>
      <c r="E337" s="102"/>
    </row>
    <row r="338" spans="2:5" x14ac:dyDescent="0.3">
      <c r="B338" s="73" t="s">
        <v>9</v>
      </c>
      <c r="C338" s="13">
        <v>24</v>
      </c>
      <c r="D338" s="102"/>
      <c r="E338" s="102"/>
    </row>
    <row r="339" spans="2:5" x14ac:dyDescent="0.3">
      <c r="B339" s="53" t="s">
        <v>5</v>
      </c>
      <c r="C339" s="13">
        <v>1</v>
      </c>
      <c r="D339" s="102"/>
      <c r="E339" s="102"/>
    </row>
    <row r="340" spans="2:5" x14ac:dyDescent="0.3">
      <c r="B340" s="73" t="s">
        <v>9</v>
      </c>
      <c r="C340" s="13">
        <v>1</v>
      </c>
      <c r="D340" s="102"/>
      <c r="E340" s="102"/>
    </row>
    <row r="341" spans="2:5" x14ac:dyDescent="0.3">
      <c r="B341" s="82" t="s">
        <v>58</v>
      </c>
      <c r="C341" s="83">
        <v>12</v>
      </c>
      <c r="D341" s="104">
        <f>C342/C341</f>
        <v>0.58333333333333337</v>
      </c>
      <c r="E341" s="104">
        <f>C342/(C341-C346)</f>
        <v>0.63636363636363635</v>
      </c>
    </row>
    <row r="342" spans="2:5" x14ac:dyDescent="0.3">
      <c r="B342" s="28" t="s">
        <v>6</v>
      </c>
      <c r="C342" s="13">
        <v>7</v>
      </c>
      <c r="D342" s="102"/>
      <c r="E342" s="102"/>
    </row>
    <row r="343" spans="2:5" x14ac:dyDescent="0.3">
      <c r="B343" s="28" t="s">
        <v>3</v>
      </c>
      <c r="C343" s="13">
        <v>4</v>
      </c>
      <c r="D343" s="102"/>
      <c r="E343" s="102"/>
    </row>
    <row r="344" spans="2:5" x14ac:dyDescent="0.3">
      <c r="B344" s="73" t="s">
        <v>9</v>
      </c>
      <c r="C344" s="13">
        <v>4</v>
      </c>
      <c r="D344" s="102"/>
      <c r="E344" s="102"/>
    </row>
    <row r="345" spans="2:5" x14ac:dyDescent="0.3">
      <c r="B345" s="28" t="s">
        <v>5</v>
      </c>
      <c r="C345" s="13">
        <v>1</v>
      </c>
      <c r="D345" s="102"/>
      <c r="E345" s="102"/>
    </row>
    <row r="346" spans="2:5" ht="15" thickBot="1" x14ac:dyDescent="0.35">
      <c r="B346" s="73" t="s">
        <v>1</v>
      </c>
      <c r="C346" s="13">
        <v>1</v>
      </c>
      <c r="D346" s="102"/>
      <c r="E346" s="102"/>
    </row>
    <row r="347" spans="2:5" x14ac:dyDescent="0.3">
      <c r="B347" s="77" t="s">
        <v>33</v>
      </c>
      <c r="C347" s="78">
        <v>68</v>
      </c>
      <c r="D347" s="107">
        <f>(C349+0)/C347</f>
        <v>0.20588235294117646</v>
      </c>
      <c r="E347" s="107">
        <f>(C349)/(C347-C353)</f>
        <v>0.20895522388059701</v>
      </c>
    </row>
    <row r="348" spans="2:5" x14ac:dyDescent="0.3">
      <c r="B348" s="82" t="s">
        <v>44</v>
      </c>
      <c r="C348" s="83">
        <v>56</v>
      </c>
      <c r="D348" s="104">
        <f>C349/C348</f>
        <v>0.25</v>
      </c>
      <c r="E348" s="104">
        <f>C349/(C348-C353)</f>
        <v>0.25454545454545452</v>
      </c>
    </row>
    <row r="349" spans="2:5" x14ac:dyDescent="0.3">
      <c r="B349" s="28" t="s">
        <v>6</v>
      </c>
      <c r="C349" s="13">
        <v>14</v>
      </c>
      <c r="D349" s="102"/>
      <c r="E349" s="102"/>
    </row>
    <row r="350" spans="2:5" x14ac:dyDescent="0.3">
      <c r="B350" s="28" t="s">
        <v>3</v>
      </c>
      <c r="C350" s="13">
        <v>1</v>
      </c>
      <c r="D350" s="102"/>
      <c r="E350" s="102"/>
    </row>
    <row r="351" spans="2:5" x14ac:dyDescent="0.3">
      <c r="B351" s="73" t="s">
        <v>9</v>
      </c>
      <c r="C351" s="13">
        <v>1</v>
      </c>
      <c r="D351" s="102"/>
      <c r="E351" s="102"/>
    </row>
    <row r="352" spans="2:5" x14ac:dyDescent="0.3">
      <c r="B352" s="28" t="s">
        <v>5</v>
      </c>
      <c r="C352" s="13">
        <v>41</v>
      </c>
      <c r="D352" s="102"/>
      <c r="E352" s="102"/>
    </row>
    <row r="353" spans="2:5" x14ac:dyDescent="0.3">
      <c r="B353" s="73" t="s">
        <v>1</v>
      </c>
      <c r="C353" s="13">
        <v>1</v>
      </c>
      <c r="D353" s="102"/>
      <c r="E353" s="102"/>
    </row>
    <row r="354" spans="2:5" x14ac:dyDescent="0.3">
      <c r="B354" s="73" t="s">
        <v>9</v>
      </c>
      <c r="C354" s="13">
        <v>30</v>
      </c>
      <c r="D354" s="102"/>
      <c r="E354" s="102"/>
    </row>
    <row r="355" spans="2:5" x14ac:dyDescent="0.3">
      <c r="B355" s="73" t="s">
        <v>0</v>
      </c>
      <c r="C355" s="13">
        <v>10</v>
      </c>
      <c r="D355" s="102"/>
      <c r="E355" s="102"/>
    </row>
    <row r="356" spans="2:5" x14ac:dyDescent="0.3">
      <c r="B356" s="82" t="s">
        <v>47</v>
      </c>
      <c r="C356" s="83">
        <v>12</v>
      </c>
      <c r="D356" s="104">
        <f>0/C356</f>
        <v>0</v>
      </c>
      <c r="E356" s="104">
        <v>0</v>
      </c>
    </row>
    <row r="357" spans="2:5" x14ac:dyDescent="0.3">
      <c r="B357" s="28" t="s">
        <v>3</v>
      </c>
      <c r="C357" s="13">
        <v>2</v>
      </c>
      <c r="D357" s="102"/>
      <c r="E357" s="102"/>
    </row>
    <row r="358" spans="2:5" x14ac:dyDescent="0.3">
      <c r="B358" s="73" t="s">
        <v>9</v>
      </c>
      <c r="C358" s="13">
        <v>2</v>
      </c>
      <c r="D358" s="102"/>
      <c r="E358" s="102"/>
    </row>
    <row r="359" spans="2:5" x14ac:dyDescent="0.3">
      <c r="B359" s="28" t="s">
        <v>5</v>
      </c>
      <c r="C359" s="13">
        <v>10</v>
      </c>
      <c r="D359" s="102"/>
      <c r="E359" s="102"/>
    </row>
    <row r="360" spans="2:5" x14ac:dyDescent="0.3">
      <c r="B360" s="73" t="s">
        <v>9</v>
      </c>
      <c r="C360" s="13">
        <v>8</v>
      </c>
      <c r="D360" s="102"/>
      <c r="E360" s="102"/>
    </row>
    <row r="361" spans="2:5" ht="15" thickBot="1" x14ac:dyDescent="0.35">
      <c r="B361" s="73" t="s">
        <v>0</v>
      </c>
      <c r="C361" s="13">
        <v>2</v>
      </c>
      <c r="D361" s="102"/>
      <c r="E361" s="102"/>
    </row>
    <row r="362" spans="2:5" ht="15" thickBot="1" x14ac:dyDescent="0.35">
      <c r="B362" s="86" t="s">
        <v>35</v>
      </c>
      <c r="C362" s="87">
        <v>8</v>
      </c>
      <c r="D362" s="90">
        <v>0</v>
      </c>
      <c r="E362" s="90">
        <v>0</v>
      </c>
    </row>
    <row r="363" spans="2:5" x14ac:dyDescent="0.3">
      <c r="B363" s="82" t="s">
        <v>69</v>
      </c>
      <c r="C363" s="83">
        <v>8</v>
      </c>
      <c r="D363" s="104">
        <f>0/C363</f>
        <v>0</v>
      </c>
      <c r="E363" s="104">
        <v>0</v>
      </c>
    </row>
    <row r="364" spans="2:5" x14ac:dyDescent="0.3">
      <c r="B364" s="28" t="s">
        <v>3</v>
      </c>
      <c r="C364" s="13">
        <v>2</v>
      </c>
      <c r="D364" s="102"/>
      <c r="E364" s="102"/>
    </row>
    <row r="365" spans="2:5" x14ac:dyDescent="0.3">
      <c r="B365" s="73" t="s">
        <v>9</v>
      </c>
      <c r="C365" s="13">
        <v>2</v>
      </c>
      <c r="D365" s="102"/>
      <c r="E365" s="102"/>
    </row>
    <row r="366" spans="2:5" x14ac:dyDescent="0.3">
      <c r="B366" s="28" t="s">
        <v>5</v>
      </c>
      <c r="C366" s="13">
        <v>6</v>
      </c>
      <c r="D366" s="102"/>
      <c r="E366" s="102"/>
    </row>
    <row r="367" spans="2:5" ht="15" thickBot="1" x14ac:dyDescent="0.35">
      <c r="B367" s="73" t="s">
        <v>9</v>
      </c>
      <c r="C367" s="13">
        <v>6</v>
      </c>
      <c r="D367" s="102"/>
      <c r="E367" s="102"/>
    </row>
    <row r="368" spans="2:5" ht="15" thickBot="1" x14ac:dyDescent="0.35">
      <c r="B368" s="62" t="s">
        <v>16</v>
      </c>
      <c r="C368" s="10">
        <v>84</v>
      </c>
      <c r="D368" s="11">
        <v>0.74</v>
      </c>
      <c r="E368" s="11">
        <v>0.79</v>
      </c>
    </row>
    <row r="369" spans="2:5" x14ac:dyDescent="0.3">
      <c r="B369" s="82" t="s">
        <v>44</v>
      </c>
      <c r="C369" s="83">
        <v>84</v>
      </c>
      <c r="D369" s="104">
        <f>C370/C369</f>
        <v>0.73809523809523814</v>
      </c>
      <c r="E369" s="104">
        <f>C370/(C368-C374)</f>
        <v>0.79487179487179482</v>
      </c>
    </row>
    <row r="370" spans="2:5" x14ac:dyDescent="0.3">
      <c r="B370" s="28" t="s">
        <v>6</v>
      </c>
      <c r="C370" s="13">
        <v>62</v>
      </c>
      <c r="D370" s="102"/>
      <c r="E370" s="102"/>
    </row>
    <row r="371" spans="2:5" x14ac:dyDescent="0.3">
      <c r="B371" s="28" t="s">
        <v>3</v>
      </c>
      <c r="C371" s="13">
        <v>1</v>
      </c>
      <c r="D371" s="102"/>
      <c r="E371" s="102"/>
    </row>
    <row r="372" spans="2:5" x14ac:dyDescent="0.3">
      <c r="B372" s="73" t="s">
        <v>9</v>
      </c>
      <c r="C372" s="13">
        <v>1</v>
      </c>
      <c r="D372" s="102"/>
      <c r="E372" s="102"/>
    </row>
    <row r="373" spans="2:5" x14ac:dyDescent="0.3">
      <c r="B373" s="28" t="s">
        <v>5</v>
      </c>
      <c r="C373" s="13">
        <v>21</v>
      </c>
      <c r="D373" s="102"/>
      <c r="E373" s="102"/>
    </row>
    <row r="374" spans="2:5" x14ac:dyDescent="0.3">
      <c r="B374" s="73" t="s">
        <v>2</v>
      </c>
      <c r="C374" s="13">
        <v>6</v>
      </c>
      <c r="D374" s="102"/>
      <c r="E374" s="102"/>
    </row>
    <row r="375" spans="2:5" x14ac:dyDescent="0.3">
      <c r="B375" s="73" t="s">
        <v>9</v>
      </c>
      <c r="C375" s="13">
        <v>5</v>
      </c>
      <c r="D375" s="102"/>
      <c r="E375" s="102"/>
    </row>
    <row r="376" spans="2:5" x14ac:dyDescent="0.3">
      <c r="B376" s="73" t="s">
        <v>0</v>
      </c>
      <c r="C376" s="13">
        <v>8</v>
      </c>
      <c r="D376" s="102"/>
      <c r="E376" s="102"/>
    </row>
    <row r="377" spans="2:5" ht="15" thickBot="1" x14ac:dyDescent="0.35">
      <c r="B377" s="73" t="s">
        <v>4</v>
      </c>
      <c r="C377" s="13">
        <v>2</v>
      </c>
      <c r="D377" s="102"/>
      <c r="E377" s="102"/>
    </row>
    <row r="378" spans="2:5" ht="15" thickBot="1" x14ac:dyDescent="0.35">
      <c r="B378" s="85" t="s">
        <v>98</v>
      </c>
      <c r="C378" s="88">
        <f>C8+C26+C33+C39+C48+C54+C78+C116+C121+C139+C201+C206+C214+C221+C226+C239+C251+C258+C266+C280+C287+C308+C326+C347+C368+C362</f>
        <v>3152</v>
      </c>
      <c r="D378" s="124">
        <f>C379/C378</f>
        <v>0.68940355329949243</v>
      </c>
      <c r="E378" s="124">
        <f>C379/(C378-C20-C30-C37-C43-C52--C46-C66-C87-C90-C97-C98-C109-C111-C112-C125-C128-C129-C143-C153-C154-C163-C167-C171-C172-C178-C186-C192-C210-C212-C243-C262-C263-C286-C315-C321-C325-C332-C346-C353-C374-C89)</f>
        <v>0.73861318830727396</v>
      </c>
    </row>
    <row r="379" spans="2:5" ht="15" thickBot="1" x14ac:dyDescent="0.35">
      <c r="B379" s="84" t="s">
        <v>96</v>
      </c>
      <c r="C379" s="89">
        <f>C10+C16+C23+C28+C35+C41+C50+C56+C62+C71+C80+C85+C95+C103+C107+C118+C123+C133+C141+C148+C158+C165+C176+C182+C188+C197+C203+C208+C216+C223+C228+C234+C241+C246+C253+C260+C268+C279+C282+C289+C293+C297+C303+C310+C319+C323+C328+C336+C342+C349+C370</f>
        <v>2173</v>
      </c>
      <c r="D379" s="126"/>
      <c r="E379" s="126"/>
    </row>
  </sheetData>
  <mergeCells count="8">
    <mergeCell ref="E6:E7"/>
    <mergeCell ref="D378:D379"/>
    <mergeCell ref="E378:E379"/>
    <mergeCell ref="B6:B7"/>
    <mergeCell ref="C6:C7"/>
    <mergeCell ref="D6:D7"/>
    <mergeCell ref="D10:D14"/>
    <mergeCell ref="E10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4"/>
  <sheetViews>
    <sheetView topLeftCell="A102" workbookViewId="0">
      <selection activeCell="E113" sqref="E113"/>
    </sheetView>
  </sheetViews>
  <sheetFormatPr baseColWidth="10" defaultRowHeight="14.4" x14ac:dyDescent="0.3"/>
  <cols>
    <col min="1" max="1" width="4.5546875" customWidth="1"/>
    <col min="2" max="2" width="42.6640625" customWidth="1"/>
    <col min="3" max="3" width="21.44140625" bestFit="1" customWidth="1"/>
    <col min="4" max="4" width="15.6640625" style="5" customWidth="1"/>
    <col min="5" max="5" width="17.5546875" style="5" customWidth="1"/>
  </cols>
  <sheetData>
    <row r="1" spans="1:5" ht="15.75" x14ac:dyDescent="0.25">
      <c r="A1" s="6" t="s">
        <v>83</v>
      </c>
      <c r="C1" s="6"/>
      <c r="D1" s="25"/>
    </row>
    <row r="2" spans="1:5" ht="15" x14ac:dyDescent="0.25">
      <c r="A2" s="7" t="s">
        <v>89</v>
      </c>
      <c r="C2" s="7"/>
      <c r="D2" s="26"/>
    </row>
    <row r="3" spans="1:5" ht="15" x14ac:dyDescent="0.25">
      <c r="A3" s="8" t="s">
        <v>94</v>
      </c>
      <c r="C3" s="8"/>
      <c r="D3" s="27"/>
    </row>
    <row r="5" spans="1:5" ht="15.75" thickBot="1" x14ac:dyDescent="0.3"/>
    <row r="6" spans="1:5" x14ac:dyDescent="0.3">
      <c r="B6" s="135" t="s">
        <v>92</v>
      </c>
      <c r="C6" s="127" t="s">
        <v>93</v>
      </c>
      <c r="D6" s="124" t="s">
        <v>86</v>
      </c>
      <c r="E6" s="131" t="s">
        <v>108</v>
      </c>
    </row>
    <row r="7" spans="1:5" ht="15" thickBot="1" x14ac:dyDescent="0.35">
      <c r="B7" s="136"/>
      <c r="C7" s="128"/>
      <c r="D7" s="125"/>
      <c r="E7" s="132"/>
    </row>
    <row r="8" spans="1:5" ht="15.75" thickBot="1" x14ac:dyDescent="0.3">
      <c r="B8" s="9" t="s">
        <v>7</v>
      </c>
      <c r="C8" s="10">
        <v>1190</v>
      </c>
      <c r="D8" s="11">
        <f>(C10+C20+C30+C40+C59+C68+C87+C97+C104)/C8</f>
        <v>8.6554621848739494E-2</v>
      </c>
      <c r="E8" s="41">
        <f>(C10+C20+C30+C40+C59+C68+C87+C97+C104)/(C8-C14-C15-C24-C25-C34-C35-C44-C45-C53-C54-C72-C81-C82-C91-C92-C101-C108-C109)</f>
        <v>0.12350119904076738</v>
      </c>
    </row>
    <row r="9" spans="1:5" ht="15" x14ac:dyDescent="0.25">
      <c r="B9" s="33" t="s">
        <v>39</v>
      </c>
      <c r="C9" s="34">
        <v>64</v>
      </c>
      <c r="D9" s="42">
        <f>C10/C9</f>
        <v>3.125E-2</v>
      </c>
      <c r="E9" s="43">
        <f>C10/(C9-C14-C15)</f>
        <v>5.8823529411764705E-2</v>
      </c>
    </row>
    <row r="10" spans="1:5" ht="15" x14ac:dyDescent="0.25">
      <c r="B10" s="38" t="s">
        <v>6</v>
      </c>
      <c r="C10" s="13">
        <v>2</v>
      </c>
      <c r="D10" s="50"/>
      <c r="E10" s="44"/>
    </row>
    <row r="11" spans="1:5" ht="15" x14ac:dyDescent="0.25">
      <c r="B11" s="38" t="s">
        <v>3</v>
      </c>
      <c r="C11" s="13">
        <v>4</v>
      </c>
      <c r="D11" s="50"/>
      <c r="E11" s="44"/>
    </row>
    <row r="12" spans="1:5" ht="15" x14ac:dyDescent="0.25">
      <c r="B12" s="32" t="s">
        <v>9</v>
      </c>
      <c r="C12" s="13">
        <v>4</v>
      </c>
      <c r="D12" s="50"/>
      <c r="E12" s="44"/>
    </row>
    <row r="13" spans="1:5" ht="15" x14ac:dyDescent="0.25">
      <c r="B13" s="38" t="s">
        <v>5</v>
      </c>
      <c r="C13" s="13">
        <v>58</v>
      </c>
      <c r="D13" s="50"/>
      <c r="E13" s="44"/>
    </row>
    <row r="14" spans="1:5" ht="15" x14ac:dyDescent="0.25">
      <c r="B14" s="32" t="s">
        <v>2</v>
      </c>
      <c r="C14" s="13">
        <v>16</v>
      </c>
      <c r="D14" s="50"/>
      <c r="E14" s="44"/>
    </row>
    <row r="15" spans="1:5" ht="15" x14ac:dyDescent="0.25">
      <c r="B15" s="32" t="s">
        <v>1</v>
      </c>
      <c r="C15" s="13">
        <v>14</v>
      </c>
      <c r="D15" s="50"/>
      <c r="E15" s="44"/>
    </row>
    <row r="16" spans="1:5" ht="15" x14ac:dyDescent="0.25">
      <c r="B16" s="32" t="s">
        <v>9</v>
      </c>
      <c r="C16" s="13">
        <v>20</v>
      </c>
      <c r="D16" s="50"/>
      <c r="E16" s="44"/>
    </row>
    <row r="17" spans="2:5" ht="15" x14ac:dyDescent="0.25">
      <c r="B17" s="32" t="s">
        <v>0</v>
      </c>
      <c r="C17" s="13">
        <v>3</v>
      </c>
      <c r="D17" s="50"/>
      <c r="E17" s="44"/>
    </row>
    <row r="18" spans="2:5" ht="15" x14ac:dyDescent="0.25">
      <c r="B18" s="32" t="s">
        <v>4</v>
      </c>
      <c r="C18" s="13">
        <v>5</v>
      </c>
      <c r="D18" s="50"/>
      <c r="E18" s="44"/>
    </row>
    <row r="19" spans="2:5" ht="15" x14ac:dyDescent="0.25">
      <c r="B19" s="33" t="s">
        <v>45</v>
      </c>
      <c r="C19" s="34">
        <v>64</v>
      </c>
      <c r="D19" s="42">
        <f>C20/C19</f>
        <v>1.5625E-2</v>
      </c>
      <c r="E19" s="43">
        <f>C20/(C19-C24-C25)</f>
        <v>3.3333333333333333E-2</v>
      </c>
    </row>
    <row r="20" spans="2:5" ht="15" x14ac:dyDescent="0.25">
      <c r="B20" s="38" t="s">
        <v>6</v>
      </c>
      <c r="C20" s="13">
        <v>1</v>
      </c>
      <c r="D20" s="50"/>
      <c r="E20" s="44"/>
    </row>
    <row r="21" spans="2:5" ht="15" x14ac:dyDescent="0.25">
      <c r="B21" s="38" t="s">
        <v>3</v>
      </c>
      <c r="C21" s="13">
        <v>6</v>
      </c>
      <c r="D21" s="50"/>
      <c r="E21" s="44"/>
    </row>
    <row r="22" spans="2:5" ht="15" x14ac:dyDescent="0.25">
      <c r="B22" s="32" t="s">
        <v>9</v>
      </c>
      <c r="C22" s="13">
        <v>6</v>
      </c>
      <c r="D22" s="50"/>
      <c r="E22" s="44"/>
    </row>
    <row r="23" spans="2:5" ht="15" x14ac:dyDescent="0.25">
      <c r="B23" s="38" t="s">
        <v>5</v>
      </c>
      <c r="C23" s="13">
        <v>57</v>
      </c>
      <c r="D23" s="50"/>
      <c r="E23" s="44"/>
    </row>
    <row r="24" spans="2:5" ht="15" x14ac:dyDescent="0.25">
      <c r="B24" s="32" t="s">
        <v>2</v>
      </c>
      <c r="C24" s="13">
        <v>13</v>
      </c>
      <c r="D24" s="50"/>
      <c r="E24" s="44"/>
    </row>
    <row r="25" spans="2:5" ht="15" x14ac:dyDescent="0.25">
      <c r="B25" s="32" t="s">
        <v>1</v>
      </c>
      <c r="C25" s="13">
        <v>21</v>
      </c>
      <c r="D25" s="50"/>
      <c r="E25" s="44"/>
    </row>
    <row r="26" spans="2:5" ht="15" x14ac:dyDescent="0.25">
      <c r="B26" s="32" t="s">
        <v>9</v>
      </c>
      <c r="C26" s="13">
        <v>16</v>
      </c>
      <c r="D26" s="50"/>
      <c r="E26" s="44"/>
    </row>
    <row r="27" spans="2:5" ht="15" x14ac:dyDescent="0.25">
      <c r="B27" s="32" t="s">
        <v>0</v>
      </c>
      <c r="C27" s="13">
        <v>3</v>
      </c>
      <c r="D27" s="50"/>
      <c r="E27" s="44"/>
    </row>
    <row r="28" spans="2:5" ht="15" x14ac:dyDescent="0.25">
      <c r="B28" s="32" t="s">
        <v>4</v>
      </c>
      <c r="C28" s="13">
        <v>4</v>
      </c>
      <c r="D28" s="50"/>
      <c r="E28" s="44"/>
    </row>
    <row r="29" spans="2:5" ht="15" x14ac:dyDescent="0.25">
      <c r="B29" s="33" t="s">
        <v>42</v>
      </c>
      <c r="C29" s="34">
        <v>81</v>
      </c>
      <c r="D29" s="42">
        <f>C30/C29</f>
        <v>0.22222222222222221</v>
      </c>
      <c r="E29" s="43">
        <f>C30/(C29-C34-C35)</f>
        <v>0.26865671641791045</v>
      </c>
    </row>
    <row r="30" spans="2:5" ht="15" x14ac:dyDescent="0.25">
      <c r="B30" s="38" t="s">
        <v>6</v>
      </c>
      <c r="C30" s="13">
        <v>18</v>
      </c>
      <c r="D30" s="50"/>
      <c r="E30" s="44"/>
    </row>
    <row r="31" spans="2:5" x14ac:dyDescent="0.3">
      <c r="B31" s="38" t="s">
        <v>3</v>
      </c>
      <c r="C31" s="13">
        <v>5</v>
      </c>
      <c r="D31" s="50"/>
      <c r="E31" s="44"/>
    </row>
    <row r="32" spans="2:5" x14ac:dyDescent="0.3">
      <c r="B32" s="32" t="s">
        <v>9</v>
      </c>
      <c r="C32" s="13">
        <v>5</v>
      </c>
      <c r="D32" s="50"/>
      <c r="E32" s="44"/>
    </row>
    <row r="33" spans="2:5" x14ac:dyDescent="0.3">
      <c r="B33" s="38" t="s">
        <v>5</v>
      </c>
      <c r="C33" s="13">
        <v>58</v>
      </c>
      <c r="D33" s="50"/>
      <c r="E33" s="44"/>
    </row>
    <row r="34" spans="2:5" x14ac:dyDescent="0.3">
      <c r="B34" s="32" t="s">
        <v>2</v>
      </c>
      <c r="C34" s="13">
        <v>9</v>
      </c>
      <c r="D34" s="50"/>
      <c r="E34" s="44"/>
    </row>
    <row r="35" spans="2:5" x14ac:dyDescent="0.3">
      <c r="B35" s="32" t="s">
        <v>1</v>
      </c>
      <c r="C35" s="13">
        <v>5</v>
      </c>
      <c r="D35" s="50"/>
      <c r="E35" s="44"/>
    </row>
    <row r="36" spans="2:5" x14ac:dyDescent="0.3">
      <c r="B36" s="32" t="s">
        <v>9</v>
      </c>
      <c r="C36" s="13">
        <v>21</v>
      </c>
      <c r="D36" s="50"/>
      <c r="E36" s="44"/>
    </row>
    <row r="37" spans="2:5" x14ac:dyDescent="0.3">
      <c r="B37" s="32" t="s">
        <v>0</v>
      </c>
      <c r="C37" s="13">
        <v>19</v>
      </c>
      <c r="D37" s="50"/>
      <c r="E37" s="44"/>
    </row>
    <row r="38" spans="2:5" x14ac:dyDescent="0.3">
      <c r="B38" s="32" t="s">
        <v>4</v>
      </c>
      <c r="C38" s="13">
        <v>4</v>
      </c>
      <c r="D38" s="50"/>
      <c r="E38" s="44"/>
    </row>
    <row r="39" spans="2:5" x14ac:dyDescent="0.3">
      <c r="B39" s="33" t="s">
        <v>43</v>
      </c>
      <c r="C39" s="34">
        <v>49</v>
      </c>
      <c r="D39" s="42">
        <f>C40/C39</f>
        <v>6.1224489795918366E-2</v>
      </c>
      <c r="E39" s="43">
        <f>C40/(C39-C44-C45)</f>
        <v>0.1</v>
      </c>
    </row>
    <row r="40" spans="2:5" x14ac:dyDescent="0.3">
      <c r="B40" s="38" t="s">
        <v>6</v>
      </c>
      <c r="C40" s="13">
        <v>3</v>
      </c>
      <c r="D40" s="50"/>
      <c r="E40" s="44"/>
    </row>
    <row r="41" spans="2:5" x14ac:dyDescent="0.3">
      <c r="B41" s="38" t="s">
        <v>3</v>
      </c>
      <c r="C41" s="13">
        <v>4</v>
      </c>
      <c r="D41" s="50"/>
      <c r="E41" s="44"/>
    </row>
    <row r="42" spans="2:5" x14ac:dyDescent="0.3">
      <c r="B42" s="32" t="s">
        <v>9</v>
      </c>
      <c r="C42" s="13">
        <v>4</v>
      </c>
      <c r="D42" s="50"/>
      <c r="E42" s="44"/>
    </row>
    <row r="43" spans="2:5" x14ac:dyDescent="0.3">
      <c r="B43" s="38" t="s">
        <v>5</v>
      </c>
      <c r="C43" s="13">
        <v>42</v>
      </c>
      <c r="D43" s="50"/>
      <c r="E43" s="44"/>
    </row>
    <row r="44" spans="2:5" x14ac:dyDescent="0.3">
      <c r="B44" s="32" t="s">
        <v>2</v>
      </c>
      <c r="C44" s="13">
        <v>10</v>
      </c>
      <c r="D44" s="50"/>
      <c r="E44" s="44"/>
    </row>
    <row r="45" spans="2:5" x14ac:dyDescent="0.3">
      <c r="B45" s="32" t="s">
        <v>1</v>
      </c>
      <c r="C45" s="13">
        <v>9</v>
      </c>
      <c r="D45" s="50"/>
      <c r="E45" s="44"/>
    </row>
    <row r="46" spans="2:5" x14ac:dyDescent="0.3">
      <c r="B46" s="32" t="s">
        <v>9</v>
      </c>
      <c r="C46" s="13">
        <v>14</v>
      </c>
      <c r="D46" s="50"/>
      <c r="E46" s="44"/>
    </row>
    <row r="47" spans="2:5" x14ac:dyDescent="0.3">
      <c r="B47" s="32" t="s">
        <v>0</v>
      </c>
      <c r="C47" s="13">
        <v>3</v>
      </c>
      <c r="D47" s="50"/>
      <c r="E47" s="44"/>
    </row>
    <row r="48" spans="2:5" x14ac:dyDescent="0.3">
      <c r="B48" s="32" t="s">
        <v>4</v>
      </c>
      <c r="C48" s="13">
        <v>6</v>
      </c>
      <c r="D48" s="50"/>
      <c r="E48" s="44"/>
    </row>
    <row r="49" spans="2:5" x14ac:dyDescent="0.3">
      <c r="B49" s="33" t="s">
        <v>48</v>
      </c>
      <c r="C49" s="34">
        <v>80</v>
      </c>
      <c r="D49" s="42">
        <f>0/C49</f>
        <v>0</v>
      </c>
      <c r="E49" s="43">
        <f>0/(C49-C53-C54)</f>
        <v>0</v>
      </c>
    </row>
    <row r="50" spans="2:5" x14ac:dyDescent="0.3">
      <c r="B50" s="38" t="s">
        <v>3</v>
      </c>
      <c r="C50" s="13">
        <v>9</v>
      </c>
      <c r="D50" s="50"/>
      <c r="E50" s="44"/>
    </row>
    <row r="51" spans="2:5" x14ac:dyDescent="0.3">
      <c r="B51" s="32" t="s">
        <v>9</v>
      </c>
      <c r="C51" s="13">
        <v>9</v>
      </c>
      <c r="D51" s="50"/>
      <c r="E51" s="44"/>
    </row>
    <row r="52" spans="2:5" x14ac:dyDescent="0.3">
      <c r="B52" s="38" t="s">
        <v>5</v>
      </c>
      <c r="C52" s="13">
        <v>71</v>
      </c>
      <c r="D52" s="50"/>
      <c r="E52" s="44"/>
    </row>
    <row r="53" spans="2:5" x14ac:dyDescent="0.3">
      <c r="B53" s="32" t="s">
        <v>2</v>
      </c>
      <c r="C53" s="13">
        <v>10</v>
      </c>
      <c r="D53" s="50"/>
      <c r="E53" s="44"/>
    </row>
    <row r="54" spans="2:5" x14ac:dyDescent="0.3">
      <c r="B54" s="32" t="s">
        <v>1</v>
      </c>
      <c r="C54" s="13">
        <v>10</v>
      </c>
      <c r="D54" s="50"/>
      <c r="E54" s="44"/>
    </row>
    <row r="55" spans="2:5" x14ac:dyDescent="0.3">
      <c r="B55" s="32" t="s">
        <v>9</v>
      </c>
      <c r="C55" s="13">
        <v>37</v>
      </c>
      <c r="D55" s="50"/>
      <c r="E55" s="44"/>
    </row>
    <row r="56" spans="2:5" x14ac:dyDescent="0.3">
      <c r="B56" s="32" t="s">
        <v>0</v>
      </c>
      <c r="C56" s="13">
        <v>10</v>
      </c>
      <c r="D56" s="50"/>
      <c r="E56" s="44"/>
    </row>
    <row r="57" spans="2:5" x14ac:dyDescent="0.3">
      <c r="B57" s="32" t="s">
        <v>4</v>
      </c>
      <c r="C57" s="13">
        <v>4</v>
      </c>
      <c r="D57" s="50"/>
      <c r="E57" s="44"/>
    </row>
    <row r="58" spans="2:5" x14ac:dyDescent="0.3">
      <c r="B58" s="33" t="s">
        <v>50</v>
      </c>
      <c r="C58" s="34">
        <v>20</v>
      </c>
      <c r="D58" s="42">
        <f>C59/C58</f>
        <v>0.55000000000000004</v>
      </c>
      <c r="E58" s="43">
        <f>C59/(C58-C63)</f>
        <v>0.6470588235294118</v>
      </c>
    </row>
    <row r="59" spans="2:5" x14ac:dyDescent="0.3">
      <c r="B59" s="38" t="s">
        <v>6</v>
      </c>
      <c r="C59" s="13">
        <v>11</v>
      </c>
      <c r="D59" s="50"/>
      <c r="E59" s="44"/>
    </row>
    <row r="60" spans="2:5" x14ac:dyDescent="0.3">
      <c r="B60" s="38" t="s">
        <v>3</v>
      </c>
      <c r="C60" s="13">
        <v>3</v>
      </c>
      <c r="D60" s="50"/>
      <c r="E60" s="44"/>
    </row>
    <row r="61" spans="2:5" x14ac:dyDescent="0.3">
      <c r="B61" s="32" t="s">
        <v>9</v>
      </c>
      <c r="C61" s="13">
        <v>3</v>
      </c>
      <c r="D61" s="50"/>
      <c r="E61" s="44"/>
    </row>
    <row r="62" spans="2:5" x14ac:dyDescent="0.3">
      <c r="B62" s="38" t="s">
        <v>5</v>
      </c>
      <c r="C62" s="13">
        <v>6</v>
      </c>
      <c r="D62" s="50"/>
      <c r="E62" s="44"/>
    </row>
    <row r="63" spans="2:5" x14ac:dyDescent="0.3">
      <c r="B63" s="32" t="s">
        <v>1</v>
      </c>
      <c r="C63" s="13">
        <v>3</v>
      </c>
      <c r="D63" s="50"/>
      <c r="E63" s="44"/>
    </row>
    <row r="64" spans="2:5" x14ac:dyDescent="0.3">
      <c r="B64" s="32" t="s">
        <v>9</v>
      </c>
      <c r="C64" s="13">
        <v>1</v>
      </c>
      <c r="D64" s="50"/>
      <c r="E64" s="44"/>
    </row>
    <row r="65" spans="2:6" x14ac:dyDescent="0.3">
      <c r="B65" s="32" t="s">
        <v>0</v>
      </c>
      <c r="C65" s="13">
        <v>1</v>
      </c>
      <c r="D65" s="50"/>
      <c r="E65" s="44"/>
    </row>
    <row r="66" spans="2:6" x14ac:dyDescent="0.3">
      <c r="B66" s="32" t="s">
        <v>4</v>
      </c>
      <c r="C66" s="13">
        <v>1</v>
      </c>
      <c r="D66" s="50"/>
      <c r="E66" s="44"/>
    </row>
    <row r="67" spans="2:6" x14ac:dyDescent="0.3">
      <c r="B67" s="33" t="s">
        <v>49</v>
      </c>
      <c r="C67" s="34">
        <v>60</v>
      </c>
      <c r="D67" s="42">
        <f>C68/C67</f>
        <v>1.6666666666666666E-2</v>
      </c>
      <c r="E67" s="43">
        <f>C68/(C67-C72-C73)</f>
        <v>2.0833333333333332E-2</v>
      </c>
    </row>
    <row r="68" spans="2:6" x14ac:dyDescent="0.3">
      <c r="B68" s="38" t="s">
        <v>6</v>
      </c>
      <c r="C68" s="13">
        <v>1</v>
      </c>
      <c r="D68" s="50"/>
      <c r="E68" s="44"/>
    </row>
    <row r="69" spans="2:6" x14ac:dyDescent="0.3">
      <c r="B69" s="38" t="s">
        <v>3</v>
      </c>
      <c r="C69" s="13">
        <v>9</v>
      </c>
      <c r="D69" s="50"/>
      <c r="E69" s="44"/>
    </row>
    <row r="70" spans="2:6" x14ac:dyDescent="0.3">
      <c r="B70" s="32" t="s">
        <v>9</v>
      </c>
      <c r="C70" s="13">
        <v>9</v>
      </c>
      <c r="D70" s="50"/>
      <c r="E70" s="44"/>
    </row>
    <row r="71" spans="2:6" x14ac:dyDescent="0.3">
      <c r="B71" s="38" t="s">
        <v>5</v>
      </c>
      <c r="C71" s="13">
        <v>50</v>
      </c>
      <c r="D71" s="50"/>
      <c r="E71" s="44"/>
    </row>
    <row r="72" spans="2:6" x14ac:dyDescent="0.3">
      <c r="B72" s="32" t="s">
        <v>2</v>
      </c>
      <c r="C72" s="13">
        <v>7</v>
      </c>
      <c r="D72" s="50"/>
      <c r="E72" s="44"/>
    </row>
    <row r="73" spans="2:6" x14ac:dyDescent="0.3">
      <c r="B73" s="32" t="s">
        <v>1</v>
      </c>
      <c r="C73" s="13">
        <v>5</v>
      </c>
      <c r="D73" s="50"/>
      <c r="E73" s="44"/>
    </row>
    <row r="74" spans="2:6" x14ac:dyDescent="0.3">
      <c r="B74" s="32" t="s">
        <v>9</v>
      </c>
      <c r="C74" s="13">
        <v>33</v>
      </c>
      <c r="D74" s="50"/>
      <c r="E74" s="44"/>
    </row>
    <row r="75" spans="2:6" x14ac:dyDescent="0.3">
      <c r="B75" s="32" t="s">
        <v>0</v>
      </c>
      <c r="C75" s="13">
        <v>3</v>
      </c>
      <c r="D75" s="50"/>
      <c r="E75" s="44"/>
    </row>
    <row r="76" spans="2:6" x14ac:dyDescent="0.3">
      <c r="B76" s="32" t="s">
        <v>4</v>
      </c>
      <c r="C76" s="13">
        <v>2</v>
      </c>
      <c r="D76" s="50"/>
      <c r="E76" s="44"/>
    </row>
    <row r="77" spans="2:6" x14ac:dyDescent="0.3">
      <c r="B77" s="33" t="s">
        <v>61</v>
      </c>
      <c r="C77" s="34">
        <v>48</v>
      </c>
      <c r="D77" s="42">
        <f>0/C77</f>
        <v>0</v>
      </c>
      <c r="E77" s="43">
        <f>0/(C77-C81-C82)</f>
        <v>0</v>
      </c>
    </row>
    <row r="78" spans="2:6" x14ac:dyDescent="0.3">
      <c r="B78" s="38" t="s">
        <v>3</v>
      </c>
      <c r="C78" s="13">
        <v>5</v>
      </c>
      <c r="D78" s="50"/>
      <c r="E78" s="44"/>
    </row>
    <row r="79" spans="2:6" x14ac:dyDescent="0.3">
      <c r="B79" s="32" t="s">
        <v>9</v>
      </c>
      <c r="C79" s="13">
        <v>5</v>
      </c>
      <c r="D79" s="50"/>
      <c r="E79" s="44"/>
      <c r="F79" s="4"/>
    </row>
    <row r="80" spans="2:6" x14ac:dyDescent="0.3">
      <c r="B80" s="38" t="s">
        <v>5</v>
      </c>
      <c r="C80" s="13">
        <v>43</v>
      </c>
      <c r="D80" s="50"/>
      <c r="E80" s="44"/>
    </row>
    <row r="81" spans="2:5" x14ac:dyDescent="0.3">
      <c r="B81" s="32" t="s">
        <v>2</v>
      </c>
      <c r="C81" s="13">
        <v>11</v>
      </c>
      <c r="D81" s="50"/>
      <c r="E81" s="44"/>
    </row>
    <row r="82" spans="2:5" x14ac:dyDescent="0.3">
      <c r="B82" s="32" t="s">
        <v>1</v>
      </c>
      <c r="C82" s="13">
        <v>8</v>
      </c>
      <c r="D82" s="50"/>
      <c r="E82" s="44"/>
    </row>
    <row r="83" spans="2:5" x14ac:dyDescent="0.3">
      <c r="B83" s="32" t="s">
        <v>9</v>
      </c>
      <c r="C83" s="13">
        <v>21</v>
      </c>
      <c r="D83" s="50"/>
      <c r="E83" s="44"/>
    </row>
    <row r="84" spans="2:5" x14ac:dyDescent="0.3">
      <c r="B84" s="32" t="s">
        <v>0</v>
      </c>
      <c r="C84" s="13">
        <v>2</v>
      </c>
      <c r="D84" s="50"/>
      <c r="E84" s="44"/>
    </row>
    <row r="85" spans="2:5" x14ac:dyDescent="0.3">
      <c r="B85" s="32" t="s">
        <v>4</v>
      </c>
      <c r="C85" s="13">
        <v>1</v>
      </c>
      <c r="D85" s="50"/>
      <c r="E85" s="44"/>
    </row>
    <row r="86" spans="2:5" x14ac:dyDescent="0.3">
      <c r="B86" s="33" t="s">
        <v>52</v>
      </c>
      <c r="C86" s="34">
        <v>628</v>
      </c>
      <c r="D86" s="42">
        <f>C87/C86</f>
        <v>6.8471337579617833E-2</v>
      </c>
      <c r="E86" s="43">
        <f>C87/(C86-C91-C92)</f>
        <v>9.9078341013824886E-2</v>
      </c>
    </row>
    <row r="87" spans="2:5" x14ac:dyDescent="0.3">
      <c r="B87" s="38" t="s">
        <v>6</v>
      </c>
      <c r="C87" s="13">
        <v>43</v>
      </c>
      <c r="D87" s="50"/>
      <c r="E87" s="44"/>
    </row>
    <row r="88" spans="2:5" x14ac:dyDescent="0.3">
      <c r="B88" s="38" t="s">
        <v>3</v>
      </c>
      <c r="C88" s="13">
        <v>72</v>
      </c>
      <c r="D88" s="50"/>
      <c r="E88" s="44"/>
    </row>
    <row r="89" spans="2:5" x14ac:dyDescent="0.3">
      <c r="B89" s="32" t="s">
        <v>9</v>
      </c>
      <c r="C89" s="13">
        <v>72</v>
      </c>
      <c r="D89" s="50"/>
      <c r="E89" s="44"/>
    </row>
    <row r="90" spans="2:5" x14ac:dyDescent="0.3">
      <c r="B90" s="38" t="s">
        <v>5</v>
      </c>
      <c r="C90" s="13">
        <v>513</v>
      </c>
      <c r="D90" s="50"/>
      <c r="E90" s="44"/>
    </row>
    <row r="91" spans="2:5" x14ac:dyDescent="0.3">
      <c r="B91" s="32" t="s">
        <v>2</v>
      </c>
      <c r="C91" s="13">
        <v>89</v>
      </c>
      <c r="D91" s="50"/>
      <c r="E91" s="44"/>
    </row>
    <row r="92" spans="2:5" x14ac:dyDescent="0.3">
      <c r="B92" s="32" t="s">
        <v>1</v>
      </c>
      <c r="C92" s="13">
        <v>105</v>
      </c>
      <c r="D92" s="50"/>
      <c r="E92" s="44"/>
    </row>
    <row r="93" spans="2:5" x14ac:dyDescent="0.3">
      <c r="B93" s="32" t="s">
        <v>9</v>
      </c>
      <c r="C93" s="13">
        <v>234</v>
      </c>
      <c r="D93" s="50"/>
      <c r="E93" s="44"/>
    </row>
    <row r="94" spans="2:5" x14ac:dyDescent="0.3">
      <c r="B94" s="32" t="s">
        <v>0</v>
      </c>
      <c r="C94" s="13">
        <v>39</v>
      </c>
      <c r="D94" s="50"/>
      <c r="E94" s="44"/>
    </row>
    <row r="95" spans="2:5" x14ac:dyDescent="0.3">
      <c r="B95" s="32" t="s">
        <v>4</v>
      </c>
      <c r="C95" s="13">
        <v>46</v>
      </c>
      <c r="D95" s="50"/>
      <c r="E95" s="44"/>
    </row>
    <row r="96" spans="2:5" x14ac:dyDescent="0.3">
      <c r="B96" s="33" t="s">
        <v>65</v>
      </c>
      <c r="C96" s="34">
        <v>48</v>
      </c>
      <c r="D96" s="42">
        <f>C97/C96</f>
        <v>0.39583333333333331</v>
      </c>
      <c r="E96" s="43">
        <f>C97/(C96-C101)</f>
        <v>0.43181818181818182</v>
      </c>
    </row>
    <row r="97" spans="2:5" x14ac:dyDescent="0.3">
      <c r="B97" s="38" t="s">
        <v>6</v>
      </c>
      <c r="C97" s="13">
        <v>19</v>
      </c>
      <c r="D97" s="50"/>
      <c r="E97" s="44"/>
    </row>
    <row r="98" spans="2:5" x14ac:dyDescent="0.3">
      <c r="B98" s="38" t="s">
        <v>3</v>
      </c>
      <c r="C98" s="13">
        <v>21</v>
      </c>
      <c r="D98" s="50"/>
      <c r="E98" s="44"/>
    </row>
    <row r="99" spans="2:5" x14ac:dyDescent="0.3">
      <c r="B99" s="32" t="s">
        <v>9</v>
      </c>
      <c r="C99" s="13">
        <v>21</v>
      </c>
      <c r="D99" s="50"/>
      <c r="E99" s="44"/>
    </row>
    <row r="100" spans="2:5" x14ac:dyDescent="0.3">
      <c r="B100" s="38" t="s">
        <v>5</v>
      </c>
      <c r="C100" s="13">
        <v>8</v>
      </c>
      <c r="D100" s="50"/>
      <c r="E100" s="44"/>
    </row>
    <row r="101" spans="2:5" x14ac:dyDescent="0.3">
      <c r="B101" s="32" t="s">
        <v>1</v>
      </c>
      <c r="C101" s="13">
        <v>4</v>
      </c>
      <c r="D101" s="50"/>
      <c r="E101" s="44"/>
    </row>
    <row r="102" spans="2:5" x14ac:dyDescent="0.3">
      <c r="B102" s="32" t="s">
        <v>4</v>
      </c>
      <c r="C102" s="13">
        <v>4</v>
      </c>
      <c r="D102" s="50"/>
      <c r="E102" s="44"/>
    </row>
    <row r="103" spans="2:5" x14ac:dyDescent="0.3">
      <c r="B103" s="33" t="s">
        <v>75</v>
      </c>
      <c r="C103" s="34">
        <v>48</v>
      </c>
      <c r="D103" s="42">
        <f>C104/C103</f>
        <v>0.10416666666666667</v>
      </c>
      <c r="E103" s="43">
        <f>C104/(C103-C108-C109)</f>
        <v>0.15151515151515152</v>
      </c>
    </row>
    <row r="104" spans="2:5" x14ac:dyDescent="0.3">
      <c r="B104" s="38" t="s">
        <v>6</v>
      </c>
      <c r="C104" s="13">
        <v>5</v>
      </c>
      <c r="D104" s="50"/>
      <c r="E104" s="44"/>
    </row>
    <row r="105" spans="2:5" x14ac:dyDescent="0.3">
      <c r="B105" s="38" t="s">
        <v>3</v>
      </c>
      <c r="C105" s="13">
        <v>4</v>
      </c>
      <c r="D105" s="50"/>
      <c r="E105" s="44"/>
    </row>
    <row r="106" spans="2:5" x14ac:dyDescent="0.3">
      <c r="B106" s="32" t="s">
        <v>9</v>
      </c>
      <c r="C106" s="13">
        <v>4</v>
      </c>
      <c r="D106" s="50"/>
      <c r="E106" s="44"/>
    </row>
    <row r="107" spans="2:5" x14ac:dyDescent="0.3">
      <c r="B107" s="38" t="s">
        <v>5</v>
      </c>
      <c r="C107" s="13">
        <v>39</v>
      </c>
      <c r="D107" s="50"/>
      <c r="E107" s="44"/>
    </row>
    <row r="108" spans="2:5" x14ac:dyDescent="0.3">
      <c r="B108" s="32" t="s">
        <v>2</v>
      </c>
      <c r="C108" s="13">
        <v>5</v>
      </c>
      <c r="D108" s="50"/>
      <c r="E108" s="44"/>
    </row>
    <row r="109" spans="2:5" x14ac:dyDescent="0.3">
      <c r="B109" s="32" t="s">
        <v>1</v>
      </c>
      <c r="C109" s="13">
        <v>10</v>
      </c>
      <c r="D109" s="50"/>
      <c r="E109" s="44"/>
    </row>
    <row r="110" spans="2:5" x14ac:dyDescent="0.3">
      <c r="B110" s="32" t="s">
        <v>9</v>
      </c>
      <c r="C110" s="13">
        <v>22</v>
      </c>
      <c r="D110" s="50"/>
      <c r="E110" s="44"/>
    </row>
    <row r="111" spans="2:5" x14ac:dyDescent="0.3">
      <c r="B111" s="32" t="s">
        <v>0</v>
      </c>
      <c r="C111" s="13">
        <v>1</v>
      </c>
      <c r="D111" s="50"/>
      <c r="E111" s="44"/>
    </row>
    <row r="112" spans="2:5" ht="15" thickBot="1" x14ac:dyDescent="0.35">
      <c r="B112" s="32" t="s">
        <v>4</v>
      </c>
      <c r="C112" s="13">
        <v>1</v>
      </c>
      <c r="D112" s="50"/>
      <c r="E112" s="44"/>
    </row>
    <row r="113" spans="2:5" ht="15" thickBot="1" x14ac:dyDescent="0.35">
      <c r="B113" s="9" t="s">
        <v>78</v>
      </c>
      <c r="C113" s="10">
        <v>10077</v>
      </c>
      <c r="D113" s="11">
        <f>(C115+C126+C134+C145+C158+C169+C182+C192+C202+C209+C218+C227+C238+C246+C258+C268+C280+C291+C297+C309+C317+C324+C333)/C113</f>
        <v>0.68968939168403298</v>
      </c>
      <c r="E113" s="41">
        <f>(C115+C126+C134+C145+C158+C169+C182+C192+C202+C209+C218+C227+C238+C246+C258+C268+C280+C291+C297+C309+C317+C324+C333)/(C113-C117-C120-C121-C128-C129-C136-C139-C140-C147-C148-C152-C153-C160-C163-C164-C171-C172-C176-C177-C186-C187-C196-C197-C204-C205-C211-C213-C214-C220-C222-C223-C229-C232-C233-C240-C241-C248-C249-C252-C253-C260-C262-C263-C270-C271-C335-C336-C274-C275-C282-C285-C286-C293-C294-C299-C303-C304-C311-C312-C319-C320-C326-C328-C329)</f>
        <v>0.80458439453577213</v>
      </c>
    </row>
    <row r="114" spans="2:5" x14ac:dyDescent="0.3">
      <c r="B114" s="33" t="s">
        <v>41</v>
      </c>
      <c r="C114" s="34">
        <v>188</v>
      </c>
      <c r="D114" s="42">
        <f>C115/C114</f>
        <v>0.38297872340425532</v>
      </c>
      <c r="E114" s="43">
        <f>C115/(C114-C117-C120-C121)</f>
        <v>0.56692913385826771</v>
      </c>
    </row>
    <row r="115" spans="2:5" x14ac:dyDescent="0.3">
      <c r="B115" s="38" t="s">
        <v>6</v>
      </c>
      <c r="C115" s="13">
        <v>72</v>
      </c>
      <c r="D115" s="50"/>
      <c r="E115" s="44"/>
    </row>
    <row r="116" spans="2:5" x14ac:dyDescent="0.3">
      <c r="B116" s="38" t="s">
        <v>3</v>
      </c>
      <c r="C116" s="13">
        <v>16</v>
      </c>
      <c r="D116" s="50"/>
      <c r="E116" s="44"/>
    </row>
    <row r="117" spans="2:5" x14ac:dyDescent="0.3">
      <c r="B117" s="32" t="s">
        <v>1</v>
      </c>
      <c r="C117" s="13">
        <v>8</v>
      </c>
      <c r="D117" s="50"/>
      <c r="E117" s="44"/>
    </row>
    <row r="118" spans="2:5" x14ac:dyDescent="0.3">
      <c r="B118" s="32" t="s">
        <v>4</v>
      </c>
      <c r="C118" s="13">
        <v>8</v>
      </c>
      <c r="D118" s="50"/>
      <c r="E118" s="44"/>
    </row>
    <row r="119" spans="2:5" x14ac:dyDescent="0.3">
      <c r="B119" s="38" t="s">
        <v>5</v>
      </c>
      <c r="C119" s="13">
        <v>100</v>
      </c>
      <c r="D119" s="50"/>
      <c r="E119" s="44"/>
    </row>
    <row r="120" spans="2:5" x14ac:dyDescent="0.3">
      <c r="B120" s="32" t="s">
        <v>2</v>
      </c>
      <c r="C120" s="13">
        <v>9</v>
      </c>
      <c r="D120" s="50"/>
      <c r="E120" s="44"/>
    </row>
    <row r="121" spans="2:5" x14ac:dyDescent="0.3">
      <c r="B121" s="32" t="s">
        <v>1</v>
      </c>
      <c r="C121" s="13">
        <v>44</v>
      </c>
      <c r="D121" s="50"/>
      <c r="E121" s="44"/>
    </row>
    <row r="122" spans="2:5" x14ac:dyDescent="0.3">
      <c r="B122" s="32" t="s">
        <v>9</v>
      </c>
      <c r="C122" s="13">
        <v>35</v>
      </c>
      <c r="D122" s="50"/>
      <c r="E122" s="44"/>
    </row>
    <row r="123" spans="2:5" x14ac:dyDescent="0.3">
      <c r="B123" s="32" t="s">
        <v>0</v>
      </c>
      <c r="C123" s="13">
        <v>4</v>
      </c>
      <c r="D123" s="50"/>
      <c r="E123" s="44"/>
    </row>
    <row r="124" spans="2:5" x14ac:dyDescent="0.3">
      <c r="B124" s="32" t="s">
        <v>4</v>
      </c>
      <c r="C124" s="13">
        <v>8</v>
      </c>
      <c r="D124" s="50"/>
      <c r="E124" s="44"/>
    </row>
    <row r="125" spans="2:5" x14ac:dyDescent="0.3">
      <c r="B125" s="33" t="s">
        <v>51</v>
      </c>
      <c r="C125" s="34">
        <v>108</v>
      </c>
      <c r="D125" s="42">
        <f>C126/C125</f>
        <v>0.48148148148148145</v>
      </c>
      <c r="E125" s="43">
        <f>C126/(C125-C128-C129)</f>
        <v>0.54166666666666663</v>
      </c>
    </row>
    <row r="126" spans="2:5" x14ac:dyDescent="0.3">
      <c r="B126" s="38" t="s">
        <v>6</v>
      </c>
      <c r="C126" s="13">
        <v>52</v>
      </c>
      <c r="D126" s="50"/>
      <c r="E126" s="44"/>
    </row>
    <row r="127" spans="2:5" x14ac:dyDescent="0.3">
      <c r="B127" s="38" t="s">
        <v>5</v>
      </c>
      <c r="C127" s="13">
        <v>56</v>
      </c>
      <c r="D127" s="50"/>
      <c r="E127" s="44"/>
    </row>
    <row r="128" spans="2:5" x14ac:dyDescent="0.3">
      <c r="B128" s="32" t="s">
        <v>2</v>
      </c>
      <c r="C128" s="13">
        <v>3</v>
      </c>
      <c r="D128" s="50"/>
      <c r="E128" s="44"/>
    </row>
    <row r="129" spans="2:5" x14ac:dyDescent="0.3">
      <c r="B129" s="32" t="s">
        <v>1</v>
      </c>
      <c r="C129" s="13">
        <v>9</v>
      </c>
      <c r="D129" s="50"/>
      <c r="E129" s="44"/>
    </row>
    <row r="130" spans="2:5" x14ac:dyDescent="0.3">
      <c r="B130" s="32" t="s">
        <v>9</v>
      </c>
      <c r="C130" s="13">
        <v>38</v>
      </c>
      <c r="D130" s="50"/>
      <c r="E130" s="44"/>
    </row>
    <row r="131" spans="2:5" x14ac:dyDescent="0.3">
      <c r="B131" s="32" t="s">
        <v>0</v>
      </c>
      <c r="C131" s="13">
        <v>3</v>
      </c>
      <c r="D131" s="50"/>
      <c r="E131" s="44"/>
    </row>
    <row r="132" spans="2:5" x14ac:dyDescent="0.3">
      <c r="B132" s="32" t="s">
        <v>4</v>
      </c>
      <c r="C132" s="13">
        <v>3</v>
      </c>
      <c r="D132" s="50"/>
      <c r="E132" s="44"/>
    </row>
    <row r="133" spans="2:5" x14ac:dyDescent="0.3">
      <c r="B133" s="33" t="s">
        <v>42</v>
      </c>
      <c r="C133" s="34">
        <v>443</v>
      </c>
      <c r="D133" s="42">
        <f>C134/C133</f>
        <v>0.78103837471783299</v>
      </c>
      <c r="E133" s="43">
        <f>C134/(C133-C136-C139-C140)</f>
        <v>0.88265306122448983</v>
      </c>
    </row>
    <row r="134" spans="2:5" x14ac:dyDescent="0.3">
      <c r="B134" s="38" t="s">
        <v>6</v>
      </c>
      <c r="C134" s="13">
        <v>346</v>
      </c>
      <c r="D134" s="50"/>
      <c r="E134" s="44"/>
    </row>
    <row r="135" spans="2:5" x14ac:dyDescent="0.3">
      <c r="B135" s="38" t="s">
        <v>3</v>
      </c>
      <c r="C135" s="13">
        <v>3</v>
      </c>
      <c r="D135" s="50"/>
      <c r="E135" s="44"/>
    </row>
    <row r="136" spans="2:5" x14ac:dyDescent="0.3">
      <c r="B136" s="32" t="s">
        <v>1</v>
      </c>
      <c r="C136" s="13">
        <v>1</v>
      </c>
      <c r="D136" s="50"/>
      <c r="E136" s="44"/>
    </row>
    <row r="137" spans="2:5" x14ac:dyDescent="0.3">
      <c r="B137" s="32" t="s">
        <v>4</v>
      </c>
      <c r="C137" s="13">
        <v>2</v>
      </c>
      <c r="D137" s="50"/>
      <c r="E137" s="44"/>
    </row>
    <row r="138" spans="2:5" x14ac:dyDescent="0.3">
      <c r="B138" s="38" t="s">
        <v>5</v>
      </c>
      <c r="C138" s="13">
        <v>94</v>
      </c>
      <c r="D138" s="50"/>
      <c r="E138" s="44"/>
    </row>
    <row r="139" spans="2:5" x14ac:dyDescent="0.3">
      <c r="B139" s="32" t="s">
        <v>2</v>
      </c>
      <c r="C139" s="13">
        <v>19</v>
      </c>
      <c r="D139" s="50"/>
      <c r="E139" s="44"/>
    </row>
    <row r="140" spans="2:5" x14ac:dyDescent="0.3">
      <c r="B140" s="32" t="s">
        <v>1</v>
      </c>
      <c r="C140" s="13">
        <v>31</v>
      </c>
      <c r="D140" s="50"/>
      <c r="E140" s="44"/>
    </row>
    <row r="141" spans="2:5" x14ac:dyDescent="0.3">
      <c r="B141" s="32" t="s">
        <v>9</v>
      </c>
      <c r="C141" s="13">
        <v>34</v>
      </c>
      <c r="D141" s="50"/>
      <c r="E141" s="44"/>
    </row>
    <row r="142" spans="2:5" x14ac:dyDescent="0.3">
      <c r="B142" s="32" t="s">
        <v>0</v>
      </c>
      <c r="C142" s="13">
        <v>3</v>
      </c>
      <c r="D142" s="50"/>
      <c r="E142" s="44"/>
    </row>
    <row r="143" spans="2:5" x14ac:dyDescent="0.3">
      <c r="B143" s="32" t="s">
        <v>4</v>
      </c>
      <c r="C143" s="13">
        <v>7</v>
      </c>
      <c r="D143" s="50"/>
      <c r="E143" s="44"/>
    </row>
    <row r="144" spans="2:5" x14ac:dyDescent="0.3">
      <c r="B144" s="33" t="s">
        <v>44</v>
      </c>
      <c r="C144" s="34">
        <v>4296</v>
      </c>
      <c r="D144" s="42">
        <f>C145/C144</f>
        <v>0.74045623836126628</v>
      </c>
      <c r="E144" s="43">
        <f>C145/(C144-C147-C148-C152-C153)</f>
        <v>0.84331919406150579</v>
      </c>
    </row>
    <row r="145" spans="2:5" x14ac:dyDescent="0.3">
      <c r="B145" s="38" t="s">
        <v>6</v>
      </c>
      <c r="C145" s="13">
        <v>3181</v>
      </c>
      <c r="D145" s="50"/>
      <c r="E145" s="44"/>
    </row>
    <row r="146" spans="2:5" x14ac:dyDescent="0.3">
      <c r="B146" s="38" t="s">
        <v>3</v>
      </c>
      <c r="C146" s="13">
        <v>103</v>
      </c>
      <c r="D146" s="50"/>
      <c r="E146" s="44"/>
    </row>
    <row r="147" spans="2:5" x14ac:dyDescent="0.3">
      <c r="B147" s="32" t="s">
        <v>2</v>
      </c>
      <c r="C147" s="13">
        <v>7</v>
      </c>
      <c r="D147" s="50"/>
      <c r="E147" s="44"/>
    </row>
    <row r="148" spans="2:5" x14ac:dyDescent="0.3">
      <c r="B148" s="32" t="s">
        <v>1</v>
      </c>
      <c r="C148" s="13">
        <v>72</v>
      </c>
      <c r="D148" s="50"/>
      <c r="E148" s="44"/>
    </row>
    <row r="149" spans="2:5" x14ac:dyDescent="0.3">
      <c r="B149" s="32" t="s">
        <v>0</v>
      </c>
      <c r="C149" s="13">
        <v>3</v>
      </c>
      <c r="D149" s="50"/>
      <c r="E149" s="44"/>
    </row>
    <row r="150" spans="2:5" x14ac:dyDescent="0.3">
      <c r="B150" s="32" t="s">
        <v>4</v>
      </c>
      <c r="C150" s="13">
        <v>21</v>
      </c>
      <c r="D150" s="50"/>
      <c r="E150" s="44"/>
    </row>
    <row r="151" spans="2:5" x14ac:dyDescent="0.3">
      <c r="B151" s="38" t="s">
        <v>5</v>
      </c>
      <c r="C151" s="13">
        <v>1012</v>
      </c>
      <c r="D151" s="50"/>
      <c r="E151" s="44"/>
    </row>
    <row r="152" spans="2:5" x14ac:dyDescent="0.3">
      <c r="B152" s="32" t="s">
        <v>2</v>
      </c>
      <c r="C152" s="13">
        <v>147</v>
      </c>
      <c r="D152" s="50"/>
      <c r="E152" s="44"/>
    </row>
    <row r="153" spans="2:5" x14ac:dyDescent="0.3">
      <c r="B153" s="32" t="s">
        <v>1</v>
      </c>
      <c r="C153" s="13">
        <v>298</v>
      </c>
      <c r="D153" s="50"/>
      <c r="E153" s="44"/>
    </row>
    <row r="154" spans="2:5" x14ac:dyDescent="0.3">
      <c r="B154" s="32" t="s">
        <v>9</v>
      </c>
      <c r="C154" s="13">
        <v>411</v>
      </c>
      <c r="D154" s="50"/>
      <c r="E154" s="44"/>
    </row>
    <row r="155" spans="2:5" x14ac:dyDescent="0.3">
      <c r="B155" s="32" t="s">
        <v>0</v>
      </c>
      <c r="C155" s="13">
        <v>71</v>
      </c>
      <c r="D155" s="50"/>
      <c r="E155" s="44"/>
    </row>
    <row r="156" spans="2:5" x14ac:dyDescent="0.3">
      <c r="B156" s="32" t="s">
        <v>4</v>
      </c>
      <c r="C156" s="13">
        <v>85</v>
      </c>
      <c r="D156" s="50"/>
      <c r="E156" s="44"/>
    </row>
    <row r="157" spans="2:5" x14ac:dyDescent="0.3">
      <c r="B157" s="33" t="s">
        <v>43</v>
      </c>
      <c r="C157" s="34">
        <v>305</v>
      </c>
      <c r="D157" s="42">
        <f>C158/C157</f>
        <v>0.62295081967213117</v>
      </c>
      <c r="E157" s="43">
        <f>C158/(C157-C160-C163-C164)</f>
        <v>0.83700440528634357</v>
      </c>
    </row>
    <row r="158" spans="2:5" x14ac:dyDescent="0.3">
      <c r="B158" s="38" t="s">
        <v>6</v>
      </c>
      <c r="C158" s="13">
        <v>190</v>
      </c>
      <c r="D158" s="50"/>
      <c r="E158" s="44"/>
    </row>
    <row r="159" spans="2:5" x14ac:dyDescent="0.3">
      <c r="B159" s="38" t="s">
        <v>3</v>
      </c>
      <c r="C159" s="13">
        <v>10</v>
      </c>
      <c r="D159" s="50"/>
      <c r="E159" s="44"/>
    </row>
    <row r="160" spans="2:5" x14ac:dyDescent="0.3">
      <c r="B160" s="32" t="s">
        <v>1</v>
      </c>
      <c r="C160" s="13">
        <v>8</v>
      </c>
      <c r="D160" s="50"/>
      <c r="E160" s="44"/>
    </row>
    <row r="161" spans="2:5" x14ac:dyDescent="0.3">
      <c r="B161" s="32" t="s">
        <v>4</v>
      </c>
      <c r="C161" s="13">
        <v>2</v>
      </c>
      <c r="D161" s="50"/>
      <c r="E161" s="44"/>
    </row>
    <row r="162" spans="2:5" x14ac:dyDescent="0.3">
      <c r="B162" s="38" t="s">
        <v>5</v>
      </c>
      <c r="C162" s="13">
        <v>105</v>
      </c>
      <c r="D162" s="50"/>
      <c r="E162" s="44"/>
    </row>
    <row r="163" spans="2:5" x14ac:dyDescent="0.3">
      <c r="B163" s="32" t="s">
        <v>2</v>
      </c>
      <c r="C163" s="13">
        <v>10</v>
      </c>
      <c r="D163" s="50"/>
      <c r="E163" s="44"/>
    </row>
    <row r="164" spans="2:5" x14ac:dyDescent="0.3">
      <c r="B164" s="32" t="s">
        <v>1</v>
      </c>
      <c r="C164" s="13">
        <v>60</v>
      </c>
      <c r="D164" s="50"/>
      <c r="E164" s="44"/>
    </row>
    <row r="165" spans="2:5" x14ac:dyDescent="0.3">
      <c r="B165" s="32" t="s">
        <v>9</v>
      </c>
      <c r="C165" s="13">
        <v>30</v>
      </c>
      <c r="D165" s="50"/>
      <c r="E165" s="44"/>
    </row>
    <row r="166" spans="2:5" x14ac:dyDescent="0.3">
      <c r="B166" s="32" t="s">
        <v>0</v>
      </c>
      <c r="C166" s="13">
        <v>1</v>
      </c>
      <c r="D166" s="50"/>
      <c r="E166" s="44"/>
    </row>
    <row r="167" spans="2:5" x14ac:dyDescent="0.3">
      <c r="B167" s="32" t="s">
        <v>4</v>
      </c>
      <c r="C167" s="13">
        <v>4</v>
      </c>
      <c r="D167" s="50"/>
      <c r="E167" s="44"/>
    </row>
    <row r="168" spans="2:5" x14ac:dyDescent="0.3">
      <c r="B168" s="33" t="s">
        <v>47</v>
      </c>
      <c r="C168" s="34">
        <v>977</v>
      </c>
      <c r="D168" s="42">
        <f>C169/C168</f>
        <v>0.65301944728761518</v>
      </c>
      <c r="E168" s="43">
        <f>C169/(C168-C171-C172-C176-C177)</f>
        <v>0.73928157589803012</v>
      </c>
    </row>
    <row r="169" spans="2:5" x14ac:dyDescent="0.3">
      <c r="B169" s="38" t="s">
        <v>6</v>
      </c>
      <c r="C169" s="13">
        <v>638</v>
      </c>
      <c r="D169" s="50"/>
      <c r="E169" s="44"/>
    </row>
    <row r="170" spans="2:5" x14ac:dyDescent="0.3">
      <c r="B170" s="38" t="s">
        <v>3</v>
      </c>
      <c r="C170" s="13">
        <v>24</v>
      </c>
      <c r="D170" s="50"/>
      <c r="E170" s="44"/>
    </row>
    <row r="171" spans="2:5" x14ac:dyDescent="0.3">
      <c r="B171" s="32" t="s">
        <v>2</v>
      </c>
      <c r="C171" s="13">
        <v>1</v>
      </c>
      <c r="D171" s="50"/>
      <c r="E171" s="44"/>
    </row>
    <row r="172" spans="2:5" x14ac:dyDescent="0.3">
      <c r="B172" s="32" t="s">
        <v>1</v>
      </c>
      <c r="C172" s="13">
        <v>13</v>
      </c>
      <c r="D172" s="50"/>
      <c r="E172" s="44"/>
    </row>
    <row r="173" spans="2:5" x14ac:dyDescent="0.3">
      <c r="B173" s="32" t="s">
        <v>0</v>
      </c>
      <c r="C173" s="13">
        <v>3</v>
      </c>
      <c r="D173" s="50"/>
      <c r="E173" s="44"/>
    </row>
    <row r="174" spans="2:5" x14ac:dyDescent="0.3">
      <c r="B174" s="32" t="s">
        <v>4</v>
      </c>
      <c r="C174" s="13">
        <v>7</v>
      </c>
      <c r="D174" s="50"/>
      <c r="E174" s="44"/>
    </row>
    <row r="175" spans="2:5" x14ac:dyDescent="0.3">
      <c r="B175" s="38" t="s">
        <v>5</v>
      </c>
      <c r="C175" s="13">
        <v>315</v>
      </c>
      <c r="D175" s="50"/>
      <c r="E175" s="44"/>
    </row>
    <row r="176" spans="2:5" x14ac:dyDescent="0.3">
      <c r="B176" s="32" t="s">
        <v>2</v>
      </c>
      <c r="C176" s="13">
        <v>21</v>
      </c>
      <c r="D176" s="50"/>
      <c r="E176" s="44"/>
    </row>
    <row r="177" spans="2:5" x14ac:dyDescent="0.3">
      <c r="B177" s="32" t="s">
        <v>1</v>
      </c>
      <c r="C177" s="13">
        <v>79</v>
      </c>
      <c r="D177" s="50"/>
      <c r="E177" s="44"/>
    </row>
    <row r="178" spans="2:5" x14ac:dyDescent="0.3">
      <c r="B178" s="32" t="s">
        <v>9</v>
      </c>
      <c r="C178" s="13">
        <v>179</v>
      </c>
      <c r="D178" s="50"/>
      <c r="E178" s="44"/>
    </row>
    <row r="179" spans="2:5" x14ac:dyDescent="0.3">
      <c r="B179" s="32" t="s">
        <v>0</v>
      </c>
      <c r="C179" s="13">
        <v>11</v>
      </c>
      <c r="D179" s="50"/>
      <c r="E179" s="44"/>
    </row>
    <row r="180" spans="2:5" x14ac:dyDescent="0.3">
      <c r="B180" s="32" t="s">
        <v>4</v>
      </c>
      <c r="C180" s="13">
        <v>25</v>
      </c>
      <c r="D180" s="50"/>
      <c r="E180" s="44"/>
    </row>
    <row r="181" spans="2:5" x14ac:dyDescent="0.3">
      <c r="B181" s="33" t="s">
        <v>48</v>
      </c>
      <c r="C181" s="34">
        <v>624</v>
      </c>
      <c r="D181" s="42">
        <f>C182/C181</f>
        <v>0.77724358974358976</v>
      </c>
      <c r="E181" s="43">
        <f>C182/(C181-C186-C187)</f>
        <v>0.84201388888888884</v>
      </c>
    </row>
    <row r="182" spans="2:5" x14ac:dyDescent="0.3">
      <c r="B182" s="38" t="s">
        <v>6</v>
      </c>
      <c r="C182" s="13">
        <v>485</v>
      </c>
      <c r="D182" s="50"/>
      <c r="E182" s="44"/>
    </row>
    <row r="183" spans="2:5" x14ac:dyDescent="0.3">
      <c r="B183" s="38" t="s">
        <v>3</v>
      </c>
      <c r="C183" s="13">
        <v>3</v>
      </c>
      <c r="D183" s="50"/>
      <c r="E183" s="44"/>
    </row>
    <row r="184" spans="2:5" x14ac:dyDescent="0.3">
      <c r="B184" s="32" t="s">
        <v>4</v>
      </c>
      <c r="C184" s="13">
        <v>3</v>
      </c>
      <c r="D184" s="50"/>
      <c r="E184" s="44"/>
    </row>
    <row r="185" spans="2:5" x14ac:dyDescent="0.3">
      <c r="B185" s="38" t="s">
        <v>5</v>
      </c>
      <c r="C185" s="13">
        <v>136</v>
      </c>
      <c r="D185" s="50"/>
      <c r="E185" s="44"/>
    </row>
    <row r="186" spans="2:5" x14ac:dyDescent="0.3">
      <c r="B186" s="32" t="s">
        <v>2</v>
      </c>
      <c r="C186" s="13">
        <v>12</v>
      </c>
      <c r="D186" s="50"/>
      <c r="E186" s="44"/>
    </row>
    <row r="187" spans="2:5" x14ac:dyDescent="0.3">
      <c r="B187" s="32" t="s">
        <v>1</v>
      </c>
      <c r="C187" s="13">
        <v>36</v>
      </c>
      <c r="D187" s="50"/>
      <c r="E187" s="44"/>
    </row>
    <row r="188" spans="2:5" x14ac:dyDescent="0.3">
      <c r="B188" s="32" t="s">
        <v>9</v>
      </c>
      <c r="C188" s="13">
        <v>61</v>
      </c>
      <c r="D188" s="50"/>
      <c r="E188" s="44"/>
    </row>
    <row r="189" spans="2:5" x14ac:dyDescent="0.3">
      <c r="B189" s="32" t="s">
        <v>0</v>
      </c>
      <c r="C189" s="13">
        <v>14</v>
      </c>
      <c r="D189" s="50"/>
      <c r="E189" s="44"/>
    </row>
    <row r="190" spans="2:5" x14ac:dyDescent="0.3">
      <c r="B190" s="32" t="s">
        <v>4</v>
      </c>
      <c r="C190" s="13">
        <v>13</v>
      </c>
      <c r="D190" s="50"/>
      <c r="E190" s="44"/>
    </row>
    <row r="191" spans="2:5" x14ac:dyDescent="0.3">
      <c r="B191" s="33" t="s">
        <v>49</v>
      </c>
      <c r="C191" s="34">
        <v>215</v>
      </c>
      <c r="D191" s="42">
        <f>C192/C191</f>
        <v>0.52093023255813953</v>
      </c>
      <c r="E191" s="43">
        <f>C192/(C191-C196-C197)</f>
        <v>0.60215053763440862</v>
      </c>
    </row>
    <row r="192" spans="2:5" x14ac:dyDescent="0.3">
      <c r="B192" s="38" t="s">
        <v>6</v>
      </c>
      <c r="C192" s="13">
        <v>112</v>
      </c>
      <c r="D192" s="50"/>
      <c r="E192" s="44"/>
    </row>
    <row r="193" spans="2:5" x14ac:dyDescent="0.3">
      <c r="B193" s="38" t="s">
        <v>3</v>
      </c>
      <c r="C193" s="13">
        <v>3</v>
      </c>
      <c r="D193" s="50"/>
      <c r="E193" s="44"/>
    </row>
    <row r="194" spans="2:5" x14ac:dyDescent="0.3">
      <c r="B194" s="32" t="s">
        <v>4</v>
      </c>
      <c r="C194" s="13">
        <v>3</v>
      </c>
      <c r="D194" s="50"/>
      <c r="E194" s="44"/>
    </row>
    <row r="195" spans="2:5" x14ac:dyDescent="0.3">
      <c r="B195" s="38" t="s">
        <v>5</v>
      </c>
      <c r="C195" s="13">
        <v>100</v>
      </c>
      <c r="D195" s="50"/>
      <c r="E195" s="44"/>
    </row>
    <row r="196" spans="2:5" x14ac:dyDescent="0.3">
      <c r="B196" s="32" t="s">
        <v>2</v>
      </c>
      <c r="C196" s="13">
        <v>7</v>
      </c>
      <c r="D196" s="50"/>
      <c r="E196" s="44"/>
    </row>
    <row r="197" spans="2:5" x14ac:dyDescent="0.3">
      <c r="B197" s="32" t="s">
        <v>1</v>
      </c>
      <c r="C197" s="13">
        <v>22</v>
      </c>
      <c r="D197" s="50"/>
      <c r="E197" s="44"/>
    </row>
    <row r="198" spans="2:5" x14ac:dyDescent="0.3">
      <c r="B198" s="32" t="s">
        <v>9</v>
      </c>
      <c r="C198" s="13">
        <v>66</v>
      </c>
      <c r="D198" s="50"/>
      <c r="E198" s="44"/>
    </row>
    <row r="199" spans="2:5" x14ac:dyDescent="0.3">
      <c r="B199" s="32" t="s">
        <v>0</v>
      </c>
      <c r="C199" s="13">
        <v>2</v>
      </c>
      <c r="D199" s="50"/>
      <c r="E199" s="44"/>
    </row>
    <row r="200" spans="2:5" x14ac:dyDescent="0.3">
      <c r="B200" s="32" t="s">
        <v>4</v>
      </c>
      <c r="C200" s="13">
        <v>3</v>
      </c>
      <c r="D200" s="50"/>
      <c r="E200" s="44"/>
    </row>
    <row r="201" spans="2:5" x14ac:dyDescent="0.3">
      <c r="B201" s="33" t="s">
        <v>53</v>
      </c>
      <c r="C201" s="34">
        <v>56</v>
      </c>
      <c r="D201" s="42">
        <f>C202/C201</f>
        <v>0.375</v>
      </c>
      <c r="E201" s="43">
        <f>C202/(C201-C204-C205)</f>
        <v>0.6</v>
      </c>
    </row>
    <row r="202" spans="2:5" x14ac:dyDescent="0.3">
      <c r="B202" s="38" t="s">
        <v>6</v>
      </c>
      <c r="C202" s="13">
        <v>21</v>
      </c>
      <c r="D202" s="50"/>
      <c r="E202" s="44"/>
    </row>
    <row r="203" spans="2:5" x14ac:dyDescent="0.3">
      <c r="B203" s="38" t="s">
        <v>5</v>
      </c>
      <c r="C203" s="13">
        <v>35</v>
      </c>
      <c r="D203" s="50"/>
      <c r="E203" s="44"/>
    </row>
    <row r="204" spans="2:5" x14ac:dyDescent="0.3">
      <c r="B204" s="32" t="s">
        <v>2</v>
      </c>
      <c r="C204" s="13">
        <v>2</v>
      </c>
      <c r="D204" s="50"/>
      <c r="E204" s="44"/>
    </row>
    <row r="205" spans="2:5" x14ac:dyDescent="0.3">
      <c r="B205" s="32" t="s">
        <v>1</v>
      </c>
      <c r="C205" s="13">
        <v>19</v>
      </c>
      <c r="D205" s="50"/>
      <c r="E205" s="44"/>
    </row>
    <row r="206" spans="2:5" x14ac:dyDescent="0.3">
      <c r="B206" s="32" t="s">
        <v>9</v>
      </c>
      <c r="C206" s="13">
        <v>13</v>
      </c>
      <c r="D206" s="50"/>
      <c r="E206" s="44"/>
    </row>
    <row r="207" spans="2:5" x14ac:dyDescent="0.3">
      <c r="B207" s="32" t="s">
        <v>0</v>
      </c>
      <c r="C207" s="13">
        <v>1</v>
      </c>
      <c r="D207" s="50"/>
      <c r="E207" s="44"/>
    </row>
    <row r="208" spans="2:5" x14ac:dyDescent="0.3">
      <c r="B208" s="33" t="s">
        <v>79</v>
      </c>
      <c r="C208" s="34">
        <v>28</v>
      </c>
      <c r="D208" s="42">
        <f>C209/C208</f>
        <v>0.5357142857142857</v>
      </c>
      <c r="E208" s="43">
        <f>C209/(C208-C211-C213-C214)</f>
        <v>0.65217391304347827</v>
      </c>
    </row>
    <row r="209" spans="2:5" x14ac:dyDescent="0.3">
      <c r="B209" s="38" t="s">
        <v>6</v>
      </c>
      <c r="C209" s="13">
        <v>15</v>
      </c>
      <c r="D209" s="50"/>
      <c r="E209" s="44"/>
    </row>
    <row r="210" spans="2:5" x14ac:dyDescent="0.3">
      <c r="B210" s="38" t="s">
        <v>3</v>
      </c>
      <c r="C210" s="13">
        <v>1</v>
      </c>
      <c r="D210" s="50"/>
      <c r="E210" s="44"/>
    </row>
    <row r="211" spans="2:5" x14ac:dyDescent="0.3">
      <c r="B211" s="32" t="s">
        <v>1</v>
      </c>
      <c r="C211" s="13">
        <v>1</v>
      </c>
      <c r="D211" s="50"/>
      <c r="E211" s="44"/>
    </row>
    <row r="212" spans="2:5" x14ac:dyDescent="0.3">
      <c r="B212" s="38" t="s">
        <v>5</v>
      </c>
      <c r="C212" s="13">
        <v>12</v>
      </c>
      <c r="D212" s="50"/>
      <c r="E212" s="44"/>
    </row>
    <row r="213" spans="2:5" x14ac:dyDescent="0.3">
      <c r="B213" s="32" t="s">
        <v>2</v>
      </c>
      <c r="C213" s="13">
        <v>1</v>
      </c>
      <c r="D213" s="50"/>
      <c r="E213" s="44"/>
    </row>
    <row r="214" spans="2:5" x14ac:dyDescent="0.3">
      <c r="B214" s="32" t="s">
        <v>1</v>
      </c>
      <c r="C214" s="13">
        <v>3</v>
      </c>
      <c r="D214" s="50"/>
      <c r="E214" s="44"/>
    </row>
    <row r="215" spans="2:5" x14ac:dyDescent="0.3">
      <c r="B215" s="32" t="s">
        <v>9</v>
      </c>
      <c r="C215" s="13">
        <v>6</v>
      </c>
      <c r="D215" s="50"/>
      <c r="E215" s="44"/>
    </row>
    <row r="216" spans="2:5" x14ac:dyDescent="0.3">
      <c r="B216" s="32" t="s">
        <v>4</v>
      </c>
      <c r="C216" s="13">
        <v>2</v>
      </c>
      <c r="D216" s="50"/>
      <c r="E216" s="44"/>
    </row>
    <row r="217" spans="2:5" x14ac:dyDescent="0.3">
      <c r="B217" s="33" t="s">
        <v>80</v>
      </c>
      <c r="C217" s="34">
        <v>108</v>
      </c>
      <c r="D217" s="42">
        <f>C218/C217</f>
        <v>0.62962962962962965</v>
      </c>
      <c r="E217" s="43">
        <f>C218/(C217-C220-C222-C223)</f>
        <v>0.77272727272727271</v>
      </c>
    </row>
    <row r="218" spans="2:5" x14ac:dyDescent="0.3">
      <c r="B218" s="38" t="s">
        <v>6</v>
      </c>
      <c r="C218" s="13">
        <v>68</v>
      </c>
      <c r="D218" s="50"/>
      <c r="E218" s="44"/>
    </row>
    <row r="219" spans="2:5" x14ac:dyDescent="0.3">
      <c r="B219" s="38" t="s">
        <v>3</v>
      </c>
      <c r="C219" s="13">
        <v>4</v>
      </c>
      <c r="D219" s="50"/>
      <c r="E219" s="44"/>
    </row>
    <row r="220" spans="2:5" x14ac:dyDescent="0.3">
      <c r="B220" s="32" t="s">
        <v>1</v>
      </c>
      <c r="C220" s="13">
        <v>4</v>
      </c>
      <c r="D220" s="50"/>
      <c r="E220" s="44"/>
    </row>
    <row r="221" spans="2:5" x14ac:dyDescent="0.3">
      <c r="B221" s="38" t="s">
        <v>5</v>
      </c>
      <c r="C221" s="13">
        <v>36</v>
      </c>
      <c r="D221" s="50"/>
      <c r="E221" s="44"/>
    </row>
    <row r="222" spans="2:5" x14ac:dyDescent="0.3">
      <c r="B222" s="32" t="s">
        <v>2</v>
      </c>
      <c r="C222" s="13">
        <v>2</v>
      </c>
      <c r="D222" s="50"/>
      <c r="E222" s="44"/>
    </row>
    <row r="223" spans="2:5" x14ac:dyDescent="0.3">
      <c r="B223" s="32" t="s">
        <v>1</v>
      </c>
      <c r="C223" s="13">
        <v>14</v>
      </c>
      <c r="D223" s="50"/>
      <c r="E223" s="44"/>
    </row>
    <row r="224" spans="2:5" x14ac:dyDescent="0.3">
      <c r="B224" s="32" t="s">
        <v>9</v>
      </c>
      <c r="C224" s="13">
        <v>13</v>
      </c>
      <c r="D224" s="50"/>
      <c r="E224" s="44"/>
    </row>
    <row r="225" spans="2:5" x14ac:dyDescent="0.3">
      <c r="B225" s="32" t="s">
        <v>4</v>
      </c>
      <c r="C225" s="13">
        <v>7</v>
      </c>
      <c r="D225" s="50"/>
      <c r="E225" s="44"/>
    </row>
    <row r="226" spans="2:5" x14ac:dyDescent="0.3">
      <c r="B226" s="33" t="s">
        <v>61</v>
      </c>
      <c r="C226" s="34">
        <v>218</v>
      </c>
      <c r="D226" s="42">
        <f>C227/C226</f>
        <v>0.47247706422018348</v>
      </c>
      <c r="E226" s="43">
        <f>C227/(C226-C229-C232-C233)</f>
        <v>0.88034188034188032</v>
      </c>
    </row>
    <row r="227" spans="2:5" x14ac:dyDescent="0.3">
      <c r="B227" s="38" t="s">
        <v>6</v>
      </c>
      <c r="C227" s="13">
        <v>103</v>
      </c>
      <c r="D227" s="50"/>
      <c r="E227" s="44"/>
    </row>
    <row r="228" spans="2:5" x14ac:dyDescent="0.3">
      <c r="B228" s="38" t="s">
        <v>3</v>
      </c>
      <c r="C228" s="13">
        <v>43</v>
      </c>
      <c r="D228" s="50"/>
      <c r="E228" s="44"/>
    </row>
    <row r="229" spans="2:5" x14ac:dyDescent="0.3">
      <c r="B229" s="32" t="s">
        <v>1</v>
      </c>
      <c r="C229" s="13">
        <v>42</v>
      </c>
      <c r="D229" s="50"/>
      <c r="E229" s="44"/>
    </row>
    <row r="230" spans="2:5" x14ac:dyDescent="0.3">
      <c r="B230" s="32" t="s">
        <v>4</v>
      </c>
      <c r="C230" s="13">
        <v>1</v>
      </c>
      <c r="D230" s="50"/>
      <c r="E230" s="44"/>
    </row>
    <row r="231" spans="2:5" x14ac:dyDescent="0.3">
      <c r="B231" s="38" t="s">
        <v>5</v>
      </c>
      <c r="C231" s="13">
        <v>72</v>
      </c>
      <c r="D231" s="50"/>
      <c r="E231" s="44"/>
    </row>
    <row r="232" spans="2:5" x14ac:dyDescent="0.3">
      <c r="B232" s="32" t="s">
        <v>2</v>
      </c>
      <c r="C232" s="13">
        <v>15</v>
      </c>
      <c r="D232" s="50"/>
      <c r="E232" s="44"/>
    </row>
    <row r="233" spans="2:5" x14ac:dyDescent="0.3">
      <c r="B233" s="32" t="s">
        <v>1</v>
      </c>
      <c r="C233" s="13">
        <v>44</v>
      </c>
      <c r="D233" s="50"/>
      <c r="E233" s="44"/>
    </row>
    <row r="234" spans="2:5" x14ac:dyDescent="0.3">
      <c r="B234" s="32" t="s">
        <v>9</v>
      </c>
      <c r="C234" s="13">
        <v>7</v>
      </c>
      <c r="D234" s="50"/>
      <c r="E234" s="44"/>
    </row>
    <row r="235" spans="2:5" x14ac:dyDescent="0.3">
      <c r="B235" s="32" t="s">
        <v>0</v>
      </c>
      <c r="C235" s="13">
        <v>2</v>
      </c>
      <c r="D235" s="50"/>
      <c r="E235" s="44"/>
    </row>
    <row r="236" spans="2:5" x14ac:dyDescent="0.3">
      <c r="B236" s="32" t="s">
        <v>4</v>
      </c>
      <c r="C236" s="13">
        <v>4</v>
      </c>
      <c r="D236" s="50"/>
      <c r="E236" s="44"/>
    </row>
    <row r="237" spans="2:5" x14ac:dyDescent="0.3">
      <c r="B237" s="33" t="s">
        <v>59</v>
      </c>
      <c r="C237" s="34">
        <v>84</v>
      </c>
      <c r="D237" s="42">
        <f>C238/C237</f>
        <v>0.59523809523809523</v>
      </c>
      <c r="E237" s="43">
        <f>C238/(C237-C240-C241)</f>
        <v>0.70422535211267601</v>
      </c>
    </row>
    <row r="238" spans="2:5" x14ac:dyDescent="0.3">
      <c r="B238" s="38" t="s">
        <v>6</v>
      </c>
      <c r="C238" s="13">
        <v>50</v>
      </c>
      <c r="D238" s="50"/>
      <c r="E238" s="44"/>
    </row>
    <row r="239" spans="2:5" x14ac:dyDescent="0.3">
      <c r="B239" s="38" t="s">
        <v>5</v>
      </c>
      <c r="C239" s="13">
        <v>34</v>
      </c>
      <c r="D239" s="50"/>
      <c r="E239" s="44"/>
    </row>
    <row r="240" spans="2:5" x14ac:dyDescent="0.3">
      <c r="B240" s="32" t="s">
        <v>2</v>
      </c>
      <c r="C240" s="13">
        <v>3</v>
      </c>
      <c r="D240" s="50"/>
      <c r="E240" s="44"/>
    </row>
    <row r="241" spans="2:5" x14ac:dyDescent="0.3">
      <c r="B241" s="32" t="s">
        <v>1</v>
      </c>
      <c r="C241" s="13">
        <v>10</v>
      </c>
      <c r="D241" s="50"/>
      <c r="E241" s="44"/>
    </row>
    <row r="242" spans="2:5" x14ac:dyDescent="0.3">
      <c r="B242" s="32" t="s">
        <v>9</v>
      </c>
      <c r="C242" s="13">
        <v>18</v>
      </c>
      <c r="D242" s="50"/>
      <c r="E242" s="44"/>
    </row>
    <row r="243" spans="2:5" x14ac:dyDescent="0.3">
      <c r="B243" s="32" t="s">
        <v>0</v>
      </c>
      <c r="C243" s="13">
        <v>2</v>
      </c>
      <c r="D243" s="50"/>
      <c r="E243" s="44"/>
    </row>
    <row r="244" spans="2:5" x14ac:dyDescent="0.3">
      <c r="B244" s="32" t="s">
        <v>4</v>
      </c>
      <c r="C244" s="13">
        <v>1</v>
      </c>
      <c r="D244" s="50"/>
      <c r="E244" s="44"/>
    </row>
    <row r="245" spans="2:5" x14ac:dyDescent="0.3">
      <c r="B245" s="33" t="s">
        <v>62</v>
      </c>
      <c r="C245" s="34">
        <v>188</v>
      </c>
      <c r="D245" s="42">
        <f>C246/C245</f>
        <v>0.59042553191489366</v>
      </c>
      <c r="E245" s="43">
        <f>C246/(C245-C248-C249-C252-C253)</f>
        <v>0.76027397260273977</v>
      </c>
    </row>
    <row r="246" spans="2:5" x14ac:dyDescent="0.3">
      <c r="B246" s="38" t="s">
        <v>6</v>
      </c>
      <c r="C246" s="13">
        <v>111</v>
      </c>
      <c r="D246" s="50"/>
      <c r="E246" s="44"/>
    </row>
    <row r="247" spans="2:5" x14ac:dyDescent="0.3">
      <c r="B247" s="38" t="s">
        <v>3</v>
      </c>
      <c r="C247" s="13">
        <v>8</v>
      </c>
      <c r="D247" s="50"/>
      <c r="E247" s="44"/>
    </row>
    <row r="248" spans="2:5" x14ac:dyDescent="0.3">
      <c r="B248" s="32" t="s">
        <v>2</v>
      </c>
      <c r="C248" s="13">
        <v>3</v>
      </c>
      <c r="D248" s="50"/>
      <c r="E248" s="44"/>
    </row>
    <row r="249" spans="2:5" x14ac:dyDescent="0.3">
      <c r="B249" s="32" t="s">
        <v>1</v>
      </c>
      <c r="C249" s="13">
        <v>2</v>
      </c>
      <c r="D249" s="50"/>
      <c r="E249" s="44"/>
    </row>
    <row r="250" spans="2:5" x14ac:dyDescent="0.3">
      <c r="B250" s="32" t="s">
        <v>4</v>
      </c>
      <c r="C250" s="13">
        <v>3</v>
      </c>
      <c r="D250" s="50"/>
      <c r="E250" s="44"/>
    </row>
    <row r="251" spans="2:5" x14ac:dyDescent="0.3">
      <c r="B251" s="38" t="s">
        <v>5</v>
      </c>
      <c r="C251" s="13">
        <v>69</v>
      </c>
      <c r="D251" s="50"/>
      <c r="E251" s="44"/>
    </row>
    <row r="252" spans="2:5" x14ac:dyDescent="0.3">
      <c r="B252" s="32" t="s">
        <v>2</v>
      </c>
      <c r="C252" s="13">
        <v>5</v>
      </c>
      <c r="D252" s="50"/>
      <c r="E252" s="44"/>
    </row>
    <row r="253" spans="2:5" x14ac:dyDescent="0.3">
      <c r="B253" s="32" t="s">
        <v>1</v>
      </c>
      <c r="C253" s="13">
        <v>32</v>
      </c>
      <c r="D253" s="50"/>
      <c r="E253" s="44"/>
    </row>
    <row r="254" spans="2:5" x14ac:dyDescent="0.3">
      <c r="B254" s="32" t="s">
        <v>9</v>
      </c>
      <c r="C254" s="13">
        <v>26</v>
      </c>
      <c r="D254" s="50"/>
      <c r="E254" s="44"/>
    </row>
    <row r="255" spans="2:5" x14ac:dyDescent="0.3">
      <c r="B255" s="32" t="s">
        <v>0</v>
      </c>
      <c r="C255" s="13">
        <v>2</v>
      </c>
      <c r="D255" s="50"/>
      <c r="E255" s="44"/>
    </row>
    <row r="256" spans="2:5" x14ac:dyDescent="0.3">
      <c r="B256" s="32" t="s">
        <v>4</v>
      </c>
      <c r="C256" s="13">
        <v>4</v>
      </c>
      <c r="D256" s="50"/>
      <c r="E256" s="44"/>
    </row>
    <row r="257" spans="2:5" x14ac:dyDescent="0.3">
      <c r="B257" s="33" t="s">
        <v>66</v>
      </c>
      <c r="C257" s="34">
        <v>112</v>
      </c>
      <c r="D257" s="42">
        <f>C258/C257</f>
        <v>0.5982142857142857</v>
      </c>
      <c r="E257" s="43">
        <f>C258/(C257-C260-C262-C263)</f>
        <v>0.81707317073170727</v>
      </c>
    </row>
    <row r="258" spans="2:5" x14ac:dyDescent="0.3">
      <c r="B258" s="38" t="s">
        <v>6</v>
      </c>
      <c r="C258" s="13">
        <v>67</v>
      </c>
      <c r="D258" s="50"/>
      <c r="E258" s="44"/>
    </row>
    <row r="259" spans="2:5" x14ac:dyDescent="0.3">
      <c r="B259" s="38" t="s">
        <v>3</v>
      </c>
      <c r="C259" s="13">
        <v>8</v>
      </c>
      <c r="D259" s="50"/>
      <c r="E259" s="44"/>
    </row>
    <row r="260" spans="2:5" x14ac:dyDescent="0.3">
      <c r="B260" s="32" t="s">
        <v>1</v>
      </c>
      <c r="C260" s="13">
        <v>8</v>
      </c>
      <c r="D260" s="50"/>
      <c r="E260" s="44"/>
    </row>
    <row r="261" spans="2:5" x14ac:dyDescent="0.3">
      <c r="B261" s="38" t="s">
        <v>5</v>
      </c>
      <c r="C261" s="13">
        <v>37</v>
      </c>
      <c r="D261" s="50"/>
      <c r="E261" s="44"/>
    </row>
    <row r="262" spans="2:5" x14ac:dyDescent="0.3">
      <c r="B262" s="32" t="s">
        <v>2</v>
      </c>
      <c r="C262" s="13">
        <v>5</v>
      </c>
      <c r="D262" s="50"/>
      <c r="E262" s="44"/>
    </row>
    <row r="263" spans="2:5" x14ac:dyDescent="0.3">
      <c r="B263" s="32" t="s">
        <v>1</v>
      </c>
      <c r="C263" s="13">
        <v>17</v>
      </c>
      <c r="D263" s="50"/>
      <c r="E263" s="44"/>
    </row>
    <row r="264" spans="2:5" x14ac:dyDescent="0.3">
      <c r="B264" s="32" t="s">
        <v>9</v>
      </c>
      <c r="C264" s="13">
        <v>7</v>
      </c>
      <c r="D264" s="50"/>
      <c r="E264" s="44"/>
    </row>
    <row r="265" spans="2:5" x14ac:dyDescent="0.3">
      <c r="B265" s="32" t="s">
        <v>0</v>
      </c>
      <c r="C265" s="13">
        <v>1</v>
      </c>
      <c r="D265" s="50"/>
      <c r="E265" s="44"/>
    </row>
    <row r="266" spans="2:5" x14ac:dyDescent="0.3">
      <c r="B266" s="32" t="s">
        <v>4</v>
      </c>
      <c r="C266" s="13">
        <v>7</v>
      </c>
      <c r="D266" s="50"/>
      <c r="E266" s="44"/>
    </row>
    <row r="267" spans="2:5" x14ac:dyDescent="0.3">
      <c r="B267" s="33" t="s">
        <v>65</v>
      </c>
      <c r="C267" s="34">
        <v>273</v>
      </c>
      <c r="D267" s="42">
        <f>C268/C267</f>
        <v>0.60805860805860801</v>
      </c>
      <c r="E267" s="43">
        <f>C268/(C267-C270-C271-C274-C275)</f>
        <v>0.79047619047619044</v>
      </c>
    </row>
    <row r="268" spans="2:5" x14ac:dyDescent="0.3">
      <c r="B268" s="38" t="s">
        <v>6</v>
      </c>
      <c r="C268" s="13">
        <v>166</v>
      </c>
      <c r="D268" s="50"/>
      <c r="E268" s="44"/>
    </row>
    <row r="269" spans="2:5" x14ac:dyDescent="0.3">
      <c r="B269" s="38" t="s">
        <v>3</v>
      </c>
      <c r="C269" s="13">
        <v>8</v>
      </c>
      <c r="D269" s="50"/>
      <c r="E269" s="44"/>
    </row>
    <row r="270" spans="2:5" x14ac:dyDescent="0.3">
      <c r="B270" s="32" t="s">
        <v>2</v>
      </c>
      <c r="C270" s="13">
        <v>2</v>
      </c>
      <c r="D270" s="50"/>
      <c r="E270" s="44"/>
    </row>
    <row r="271" spans="2:5" x14ac:dyDescent="0.3">
      <c r="B271" s="32" t="s">
        <v>1</v>
      </c>
      <c r="C271" s="13">
        <v>4</v>
      </c>
      <c r="D271" s="50"/>
      <c r="E271" s="44"/>
    </row>
    <row r="272" spans="2:5" x14ac:dyDescent="0.3">
      <c r="B272" s="32" t="s">
        <v>4</v>
      </c>
      <c r="C272" s="13">
        <v>2</v>
      </c>
      <c r="D272" s="50"/>
      <c r="E272" s="44"/>
    </row>
    <row r="273" spans="2:5" x14ac:dyDescent="0.3">
      <c r="B273" s="38" t="s">
        <v>5</v>
      </c>
      <c r="C273" s="13">
        <v>99</v>
      </c>
      <c r="D273" s="50"/>
      <c r="E273" s="44"/>
    </row>
    <row r="274" spans="2:5" x14ac:dyDescent="0.3">
      <c r="B274" s="32" t="s">
        <v>2</v>
      </c>
      <c r="C274" s="13">
        <v>7</v>
      </c>
      <c r="D274" s="50"/>
      <c r="E274" s="44"/>
    </row>
    <row r="275" spans="2:5" x14ac:dyDescent="0.3">
      <c r="B275" s="32" t="s">
        <v>1</v>
      </c>
      <c r="C275" s="13">
        <v>50</v>
      </c>
      <c r="D275" s="50"/>
      <c r="E275" s="44"/>
    </row>
    <row r="276" spans="2:5" x14ac:dyDescent="0.3">
      <c r="B276" s="32" t="s">
        <v>9</v>
      </c>
      <c r="C276" s="13">
        <v>35</v>
      </c>
      <c r="D276" s="50"/>
      <c r="E276" s="44"/>
    </row>
    <row r="277" spans="2:5" x14ac:dyDescent="0.3">
      <c r="B277" s="32" t="s">
        <v>0</v>
      </c>
      <c r="C277" s="13">
        <v>4</v>
      </c>
      <c r="D277" s="50"/>
      <c r="E277" s="44"/>
    </row>
    <row r="278" spans="2:5" x14ac:dyDescent="0.3">
      <c r="B278" s="32" t="s">
        <v>4</v>
      </c>
      <c r="C278" s="13">
        <v>3</v>
      </c>
      <c r="D278" s="50"/>
      <c r="E278" s="44"/>
    </row>
    <row r="279" spans="2:5" x14ac:dyDescent="0.3">
      <c r="B279" s="33" t="s">
        <v>81</v>
      </c>
      <c r="C279" s="34">
        <v>76</v>
      </c>
      <c r="D279" s="42">
        <f>C280/C279</f>
        <v>0.52631578947368418</v>
      </c>
      <c r="E279" s="43">
        <f>C280/(C279-C282-C285-C286)</f>
        <v>0.61538461538461542</v>
      </c>
    </row>
    <row r="280" spans="2:5" x14ac:dyDescent="0.3">
      <c r="B280" s="38" t="s">
        <v>6</v>
      </c>
      <c r="C280" s="13">
        <v>40</v>
      </c>
      <c r="D280" s="50"/>
      <c r="E280" s="44"/>
    </row>
    <row r="281" spans="2:5" x14ac:dyDescent="0.3">
      <c r="B281" s="38" t="s">
        <v>3</v>
      </c>
      <c r="C281" s="13">
        <v>3</v>
      </c>
      <c r="D281" s="50"/>
      <c r="E281" s="44"/>
    </row>
    <row r="282" spans="2:5" x14ac:dyDescent="0.3">
      <c r="B282" s="32" t="s">
        <v>1</v>
      </c>
      <c r="C282" s="13">
        <v>2</v>
      </c>
      <c r="D282" s="50"/>
      <c r="E282" s="44"/>
    </row>
    <row r="283" spans="2:5" x14ac:dyDescent="0.3">
      <c r="B283" s="32" t="s">
        <v>4</v>
      </c>
      <c r="C283" s="13">
        <v>1</v>
      </c>
      <c r="D283" s="50"/>
      <c r="E283" s="44"/>
    </row>
    <row r="284" spans="2:5" x14ac:dyDescent="0.3">
      <c r="B284" s="38" t="s">
        <v>5</v>
      </c>
      <c r="C284" s="13">
        <v>33</v>
      </c>
      <c r="D284" s="50"/>
      <c r="E284" s="44"/>
    </row>
    <row r="285" spans="2:5" x14ac:dyDescent="0.3">
      <c r="B285" s="32" t="s">
        <v>2</v>
      </c>
      <c r="C285" s="13">
        <v>1</v>
      </c>
      <c r="D285" s="50"/>
      <c r="E285" s="44"/>
    </row>
    <row r="286" spans="2:5" x14ac:dyDescent="0.3">
      <c r="B286" s="32" t="s">
        <v>1</v>
      </c>
      <c r="C286" s="13">
        <v>8</v>
      </c>
      <c r="D286" s="50"/>
      <c r="E286" s="44"/>
    </row>
    <row r="287" spans="2:5" x14ac:dyDescent="0.3">
      <c r="B287" s="32" t="s">
        <v>9</v>
      </c>
      <c r="C287" s="13">
        <v>21</v>
      </c>
      <c r="D287" s="50"/>
      <c r="E287" s="44"/>
    </row>
    <row r="288" spans="2:5" x14ac:dyDescent="0.3">
      <c r="B288" s="32" t="s">
        <v>0</v>
      </c>
      <c r="C288" s="13">
        <v>1</v>
      </c>
      <c r="D288" s="50"/>
      <c r="E288" s="44"/>
    </row>
    <row r="289" spans="2:5" x14ac:dyDescent="0.3">
      <c r="B289" s="32" t="s">
        <v>4</v>
      </c>
      <c r="C289" s="13">
        <v>2</v>
      </c>
      <c r="D289" s="50"/>
      <c r="E289" s="44"/>
    </row>
    <row r="290" spans="2:5" x14ac:dyDescent="0.3">
      <c r="B290" s="33" t="s">
        <v>69</v>
      </c>
      <c r="C290" s="34">
        <v>28</v>
      </c>
      <c r="D290" s="42">
        <f>C291/C290</f>
        <v>0.5357142857142857</v>
      </c>
      <c r="E290" s="43">
        <f>C291/(C290-C293-C294)</f>
        <v>0.68181818181818177</v>
      </c>
    </row>
    <row r="291" spans="2:5" x14ac:dyDescent="0.3">
      <c r="B291" s="38" t="s">
        <v>6</v>
      </c>
      <c r="C291" s="13">
        <v>15</v>
      </c>
      <c r="D291" s="50"/>
      <c r="E291" s="44"/>
    </row>
    <row r="292" spans="2:5" x14ac:dyDescent="0.3">
      <c r="B292" s="38" t="s">
        <v>5</v>
      </c>
      <c r="C292" s="13">
        <v>13</v>
      </c>
      <c r="D292" s="50"/>
      <c r="E292" s="44"/>
    </row>
    <row r="293" spans="2:5" x14ac:dyDescent="0.3">
      <c r="B293" s="32" t="s">
        <v>2</v>
      </c>
      <c r="C293" s="13">
        <v>4</v>
      </c>
      <c r="D293" s="50"/>
      <c r="E293" s="44"/>
    </row>
    <row r="294" spans="2:5" x14ac:dyDescent="0.3">
      <c r="B294" s="32" t="s">
        <v>1</v>
      </c>
      <c r="C294" s="13">
        <v>2</v>
      </c>
      <c r="D294" s="50"/>
      <c r="E294" s="44"/>
    </row>
    <row r="295" spans="2:5" x14ac:dyDescent="0.3">
      <c r="B295" s="32" t="s">
        <v>9</v>
      </c>
      <c r="C295" s="13">
        <v>7</v>
      </c>
      <c r="D295" s="50"/>
      <c r="E295" s="44"/>
    </row>
    <row r="296" spans="2:5" x14ac:dyDescent="0.3">
      <c r="B296" s="33" t="s">
        <v>58</v>
      </c>
      <c r="C296" s="34">
        <v>1243</v>
      </c>
      <c r="D296" s="42">
        <f>C297/C296</f>
        <v>0.71037811745776347</v>
      </c>
      <c r="E296" s="43">
        <f>C297/(C296-C299-C303-C304)</f>
        <v>0.82216014897579148</v>
      </c>
    </row>
    <row r="297" spans="2:5" x14ac:dyDescent="0.3">
      <c r="B297" s="38" t="s">
        <v>6</v>
      </c>
      <c r="C297" s="13">
        <v>883</v>
      </c>
      <c r="D297" s="50"/>
      <c r="E297" s="44"/>
    </row>
    <row r="298" spans="2:5" x14ac:dyDescent="0.3">
      <c r="B298" s="38" t="s">
        <v>3</v>
      </c>
      <c r="C298" s="13">
        <v>16</v>
      </c>
      <c r="D298" s="50"/>
      <c r="E298" s="44"/>
    </row>
    <row r="299" spans="2:5" x14ac:dyDescent="0.3">
      <c r="B299" s="32" t="s">
        <v>1</v>
      </c>
      <c r="C299" s="13">
        <v>9</v>
      </c>
      <c r="D299" s="50"/>
      <c r="E299" s="44"/>
    </row>
    <row r="300" spans="2:5" x14ac:dyDescent="0.3">
      <c r="B300" s="32" t="s">
        <v>0</v>
      </c>
      <c r="C300" s="13">
        <v>2</v>
      </c>
      <c r="D300" s="50"/>
      <c r="E300" s="44"/>
    </row>
    <row r="301" spans="2:5" x14ac:dyDescent="0.3">
      <c r="B301" s="32" t="s">
        <v>4</v>
      </c>
      <c r="C301" s="13">
        <v>5</v>
      </c>
      <c r="D301" s="50"/>
      <c r="E301" s="44"/>
    </row>
    <row r="302" spans="2:5" x14ac:dyDescent="0.3">
      <c r="B302" s="38" t="s">
        <v>5</v>
      </c>
      <c r="C302" s="13">
        <v>344</v>
      </c>
      <c r="D302" s="50"/>
      <c r="E302" s="44"/>
    </row>
    <row r="303" spans="2:5" x14ac:dyDescent="0.3">
      <c r="B303" s="32" t="s">
        <v>2</v>
      </c>
      <c r="C303" s="13">
        <v>37</v>
      </c>
      <c r="D303" s="50"/>
      <c r="E303" s="44"/>
    </row>
    <row r="304" spans="2:5" x14ac:dyDescent="0.3">
      <c r="B304" s="32" t="s">
        <v>1</v>
      </c>
      <c r="C304" s="13">
        <v>123</v>
      </c>
      <c r="D304" s="50"/>
      <c r="E304" s="44"/>
    </row>
    <row r="305" spans="2:5" x14ac:dyDescent="0.3">
      <c r="B305" s="32" t="s">
        <v>9</v>
      </c>
      <c r="C305" s="13">
        <v>144</v>
      </c>
      <c r="D305" s="50"/>
      <c r="E305" s="44"/>
    </row>
    <row r="306" spans="2:5" x14ac:dyDescent="0.3">
      <c r="B306" s="32" t="s">
        <v>0</v>
      </c>
      <c r="C306" s="13">
        <v>14</v>
      </c>
      <c r="D306" s="50"/>
      <c r="E306" s="44"/>
    </row>
    <row r="307" spans="2:5" x14ac:dyDescent="0.3">
      <c r="B307" s="32" t="s">
        <v>4</v>
      </c>
      <c r="C307" s="13">
        <v>26</v>
      </c>
      <c r="D307" s="50"/>
      <c r="E307" s="44"/>
    </row>
    <row r="308" spans="2:5" x14ac:dyDescent="0.3">
      <c r="B308" s="33" t="s">
        <v>38</v>
      </c>
      <c r="C308" s="34">
        <v>163</v>
      </c>
      <c r="D308" s="42">
        <f>C309/C308</f>
        <v>0.49693251533742333</v>
      </c>
      <c r="E308" s="43">
        <f>C309/(C308-C311-C312)</f>
        <v>0.52258064516129032</v>
      </c>
    </row>
    <row r="309" spans="2:5" x14ac:dyDescent="0.3">
      <c r="B309" s="38" t="s">
        <v>6</v>
      </c>
      <c r="C309" s="13">
        <v>81</v>
      </c>
      <c r="D309" s="50"/>
      <c r="E309" s="44"/>
    </row>
    <row r="310" spans="2:5" x14ac:dyDescent="0.3">
      <c r="B310" s="38" t="s">
        <v>5</v>
      </c>
      <c r="C310" s="13">
        <v>82</v>
      </c>
      <c r="D310" s="50"/>
      <c r="E310" s="44"/>
    </row>
    <row r="311" spans="2:5" x14ac:dyDescent="0.3">
      <c r="B311" s="32" t="s">
        <v>2</v>
      </c>
      <c r="C311" s="13">
        <v>3</v>
      </c>
      <c r="D311" s="50"/>
      <c r="E311" s="44"/>
    </row>
    <row r="312" spans="2:5" x14ac:dyDescent="0.3">
      <c r="B312" s="32" t="s">
        <v>1</v>
      </c>
      <c r="C312" s="13">
        <v>5</v>
      </c>
      <c r="D312" s="50"/>
      <c r="E312" s="44"/>
    </row>
    <row r="313" spans="2:5" x14ac:dyDescent="0.3">
      <c r="B313" s="32" t="s">
        <v>9</v>
      </c>
      <c r="C313" s="13">
        <v>70</v>
      </c>
      <c r="D313" s="50"/>
      <c r="E313" s="44"/>
    </row>
    <row r="314" spans="2:5" x14ac:dyDescent="0.3">
      <c r="B314" s="32" t="s">
        <v>0</v>
      </c>
      <c r="C314" s="13">
        <v>2</v>
      </c>
      <c r="D314" s="50"/>
      <c r="E314" s="44"/>
    </row>
    <row r="315" spans="2:5" x14ac:dyDescent="0.3">
      <c r="B315" s="32" t="s">
        <v>4</v>
      </c>
      <c r="C315" s="13">
        <v>2</v>
      </c>
      <c r="D315" s="50"/>
      <c r="E315" s="44"/>
    </row>
    <row r="316" spans="2:5" x14ac:dyDescent="0.3">
      <c r="B316" s="33" t="s">
        <v>71</v>
      </c>
      <c r="C316" s="34">
        <v>204</v>
      </c>
      <c r="D316" s="42">
        <f>C317/C316</f>
        <v>0.71568627450980393</v>
      </c>
      <c r="E316" s="43">
        <f>C317/(C316-C319-C320)</f>
        <v>0.78918918918918923</v>
      </c>
    </row>
    <row r="317" spans="2:5" x14ac:dyDescent="0.3">
      <c r="B317" s="38" t="s">
        <v>6</v>
      </c>
      <c r="C317" s="13">
        <v>146</v>
      </c>
      <c r="D317" s="50"/>
      <c r="E317" s="44"/>
    </row>
    <row r="318" spans="2:5" x14ac:dyDescent="0.3">
      <c r="B318" s="38" t="s">
        <v>5</v>
      </c>
      <c r="C318" s="13">
        <v>58</v>
      </c>
      <c r="D318" s="50"/>
      <c r="E318" s="44"/>
    </row>
    <row r="319" spans="2:5" x14ac:dyDescent="0.3">
      <c r="B319" s="32" t="s">
        <v>2</v>
      </c>
      <c r="C319" s="13">
        <v>3</v>
      </c>
      <c r="D319" s="50"/>
      <c r="E319" s="44"/>
    </row>
    <row r="320" spans="2:5" x14ac:dyDescent="0.3">
      <c r="B320" s="32" t="s">
        <v>1</v>
      </c>
      <c r="C320" s="13">
        <v>16</v>
      </c>
      <c r="D320" s="50"/>
      <c r="E320" s="44"/>
    </row>
    <row r="321" spans="2:5" x14ac:dyDescent="0.3">
      <c r="B321" s="32" t="s">
        <v>9</v>
      </c>
      <c r="C321" s="13">
        <v>36</v>
      </c>
      <c r="D321" s="50"/>
      <c r="E321" s="44"/>
    </row>
    <row r="322" spans="2:5" x14ac:dyDescent="0.3">
      <c r="B322" s="32" t="s">
        <v>0</v>
      </c>
      <c r="C322" s="13">
        <v>3</v>
      </c>
      <c r="D322" s="50"/>
      <c r="E322" s="44"/>
    </row>
    <row r="323" spans="2:5" x14ac:dyDescent="0.3">
      <c r="B323" s="33" t="s">
        <v>82</v>
      </c>
      <c r="C323" s="34">
        <v>56</v>
      </c>
      <c r="D323" s="42">
        <f>C324/C323</f>
        <v>0.75</v>
      </c>
      <c r="E323" s="43">
        <f>C324/(C323-C326-C328-C329)</f>
        <v>0.8571428571428571</v>
      </c>
    </row>
    <row r="324" spans="2:5" x14ac:dyDescent="0.3">
      <c r="B324" s="38" t="s">
        <v>6</v>
      </c>
      <c r="C324" s="13">
        <v>42</v>
      </c>
      <c r="D324" s="50"/>
      <c r="E324" s="44"/>
    </row>
    <row r="325" spans="2:5" x14ac:dyDescent="0.3">
      <c r="B325" s="38" t="s">
        <v>3</v>
      </c>
      <c r="C325" s="13">
        <v>1</v>
      </c>
      <c r="D325" s="50"/>
      <c r="E325" s="44"/>
    </row>
    <row r="326" spans="2:5" x14ac:dyDescent="0.3">
      <c r="B326" s="32" t="s">
        <v>1</v>
      </c>
      <c r="C326" s="13">
        <v>1</v>
      </c>
      <c r="D326" s="50"/>
      <c r="E326" s="44"/>
    </row>
    <row r="327" spans="2:5" x14ac:dyDescent="0.3">
      <c r="B327" s="38" t="s">
        <v>5</v>
      </c>
      <c r="C327" s="13">
        <v>13</v>
      </c>
      <c r="D327" s="50"/>
      <c r="E327" s="44"/>
    </row>
    <row r="328" spans="2:5" x14ac:dyDescent="0.3">
      <c r="B328" s="32" t="s">
        <v>2</v>
      </c>
      <c r="C328" s="13">
        <v>2</v>
      </c>
      <c r="D328" s="50"/>
      <c r="E328" s="44"/>
    </row>
    <row r="329" spans="2:5" x14ac:dyDescent="0.3">
      <c r="B329" s="32" t="s">
        <v>1</v>
      </c>
      <c r="C329" s="13">
        <v>4</v>
      </c>
      <c r="D329" s="50"/>
      <c r="E329" s="44"/>
    </row>
    <row r="330" spans="2:5" x14ac:dyDescent="0.3">
      <c r="B330" s="32" t="s">
        <v>9</v>
      </c>
      <c r="C330" s="13">
        <v>3</v>
      </c>
      <c r="D330" s="50"/>
      <c r="E330" s="44"/>
    </row>
    <row r="331" spans="2:5" x14ac:dyDescent="0.3">
      <c r="B331" s="32" t="s">
        <v>4</v>
      </c>
      <c r="C331" s="13">
        <v>4</v>
      </c>
      <c r="D331" s="50"/>
      <c r="E331" s="44"/>
    </row>
    <row r="332" spans="2:5" x14ac:dyDescent="0.3">
      <c r="B332" s="33" t="s">
        <v>76</v>
      </c>
      <c r="C332" s="34">
        <v>84</v>
      </c>
      <c r="D332" s="42">
        <f>C333/C332</f>
        <v>0.7857142857142857</v>
      </c>
      <c r="E332" s="43">
        <f>C333/(C332-C335-C336)</f>
        <v>0.8571428571428571</v>
      </c>
    </row>
    <row r="333" spans="2:5" x14ac:dyDescent="0.3">
      <c r="B333" s="38" t="s">
        <v>6</v>
      </c>
      <c r="C333" s="13">
        <v>66</v>
      </c>
      <c r="D333" s="50"/>
      <c r="E333" s="44"/>
    </row>
    <row r="334" spans="2:5" x14ac:dyDescent="0.3">
      <c r="B334" s="38" t="s">
        <v>5</v>
      </c>
      <c r="C334" s="13">
        <v>18</v>
      </c>
      <c r="D334" s="50"/>
      <c r="E334" s="44"/>
    </row>
    <row r="335" spans="2:5" x14ac:dyDescent="0.3">
      <c r="B335" s="32" t="s">
        <v>2</v>
      </c>
      <c r="C335" s="13">
        <v>3</v>
      </c>
      <c r="D335" s="50"/>
      <c r="E335" s="44"/>
    </row>
    <row r="336" spans="2:5" x14ac:dyDescent="0.3">
      <c r="B336" s="32" t="s">
        <v>1</v>
      </c>
      <c r="C336" s="13">
        <v>4</v>
      </c>
      <c r="D336" s="50"/>
      <c r="E336" s="44"/>
    </row>
    <row r="337" spans="2:5" x14ac:dyDescent="0.3">
      <c r="B337" s="32" t="s">
        <v>9</v>
      </c>
      <c r="C337" s="13">
        <v>8</v>
      </c>
      <c r="D337" s="50"/>
      <c r="E337" s="44"/>
    </row>
    <row r="338" spans="2:5" x14ac:dyDescent="0.3">
      <c r="B338" s="32" t="s">
        <v>0</v>
      </c>
      <c r="C338" s="13">
        <v>2</v>
      </c>
      <c r="D338" s="50"/>
      <c r="E338" s="44"/>
    </row>
    <row r="339" spans="2:5" ht="15" thickBot="1" x14ac:dyDescent="0.35">
      <c r="B339" s="32" t="s">
        <v>4</v>
      </c>
      <c r="C339" s="13">
        <v>1</v>
      </c>
      <c r="D339" s="50"/>
      <c r="E339" s="44"/>
    </row>
    <row r="340" spans="2:5" ht="15" thickBot="1" x14ac:dyDescent="0.35">
      <c r="B340" s="9" t="s">
        <v>14</v>
      </c>
      <c r="C340" s="10">
        <v>1131</v>
      </c>
      <c r="D340" s="11">
        <f>(C342+C346+C356+C361+C372+C380+C388+C398+C410)/C340</f>
        <v>0.56763925729442966</v>
      </c>
      <c r="E340" s="41">
        <f>(C342+C346+C356+C361+C372+C380+C388+C398+C410)/(C340-C344-C351-C352-C358-C363-C367-C368-C376-C385-C393-C394-C400-C401-C405-C406-C412-C416)</f>
        <v>0.61026615969581754</v>
      </c>
    </row>
    <row r="341" spans="2:5" x14ac:dyDescent="0.3">
      <c r="B341" s="33" t="s">
        <v>42</v>
      </c>
      <c r="C341" s="34">
        <v>28</v>
      </c>
      <c r="D341" s="42">
        <f>C342/C341</f>
        <v>0.9285714285714286</v>
      </c>
      <c r="E341" s="43">
        <f>C342/(C341-C344)</f>
        <v>1</v>
      </c>
    </row>
    <row r="342" spans="2:5" x14ac:dyDescent="0.3">
      <c r="B342" s="38" t="s">
        <v>6</v>
      </c>
      <c r="C342" s="13">
        <v>26</v>
      </c>
      <c r="D342" s="50"/>
      <c r="E342" s="44"/>
    </row>
    <row r="343" spans="2:5" x14ac:dyDescent="0.3">
      <c r="B343" s="38" t="s">
        <v>5</v>
      </c>
      <c r="C343" s="13">
        <v>2</v>
      </c>
      <c r="D343" s="50"/>
      <c r="E343" s="44"/>
    </row>
    <row r="344" spans="2:5" x14ac:dyDescent="0.3">
      <c r="B344" s="32" t="s">
        <v>2</v>
      </c>
      <c r="C344" s="13">
        <v>2</v>
      </c>
      <c r="D344" s="50"/>
      <c r="E344" s="44"/>
    </row>
    <row r="345" spans="2:5" x14ac:dyDescent="0.3">
      <c r="B345" s="33" t="s">
        <v>44</v>
      </c>
      <c r="C345" s="34">
        <v>374</v>
      </c>
      <c r="D345" s="42">
        <f>C346/C345</f>
        <v>0.72459893048128343</v>
      </c>
      <c r="E345" s="43">
        <f>C346/(C345-C351-C352)</f>
        <v>0.7612359550561798</v>
      </c>
    </row>
    <row r="346" spans="2:5" x14ac:dyDescent="0.3">
      <c r="B346" s="38" t="s">
        <v>6</v>
      </c>
      <c r="C346" s="13">
        <v>271</v>
      </c>
      <c r="D346" s="50"/>
      <c r="E346" s="44"/>
    </row>
    <row r="347" spans="2:5" x14ac:dyDescent="0.3">
      <c r="B347" s="38" t="s">
        <v>3</v>
      </c>
      <c r="C347" s="13">
        <v>5</v>
      </c>
      <c r="D347" s="50"/>
      <c r="E347" s="44"/>
    </row>
    <row r="348" spans="2:5" x14ac:dyDescent="0.3">
      <c r="B348" s="32" t="s">
        <v>9</v>
      </c>
      <c r="C348" s="13">
        <v>4</v>
      </c>
      <c r="D348" s="50"/>
      <c r="E348" s="44"/>
    </row>
    <row r="349" spans="2:5" x14ac:dyDescent="0.3">
      <c r="B349" s="32" t="s">
        <v>0</v>
      </c>
      <c r="C349" s="13">
        <v>1</v>
      </c>
      <c r="D349" s="50"/>
      <c r="E349" s="44"/>
    </row>
    <row r="350" spans="2:5" x14ac:dyDescent="0.3">
      <c r="B350" s="38" t="s">
        <v>5</v>
      </c>
      <c r="C350" s="13">
        <v>98</v>
      </c>
      <c r="D350" s="50"/>
      <c r="E350" s="44"/>
    </row>
    <row r="351" spans="2:5" x14ac:dyDescent="0.3">
      <c r="B351" s="32" t="s">
        <v>2</v>
      </c>
      <c r="C351" s="13">
        <v>14</v>
      </c>
      <c r="D351" s="50"/>
      <c r="E351" s="44"/>
    </row>
    <row r="352" spans="2:5" x14ac:dyDescent="0.3">
      <c r="B352" s="32" t="s">
        <v>1</v>
      </c>
      <c r="C352" s="13">
        <v>4</v>
      </c>
      <c r="D352" s="50"/>
      <c r="E352" s="44"/>
    </row>
    <row r="353" spans="2:5" x14ac:dyDescent="0.3">
      <c r="B353" s="32" t="s">
        <v>9</v>
      </c>
      <c r="C353" s="13">
        <v>57</v>
      </c>
      <c r="D353" s="50"/>
      <c r="E353" s="44"/>
    </row>
    <row r="354" spans="2:5" x14ac:dyDescent="0.3">
      <c r="B354" s="32" t="s">
        <v>0</v>
      </c>
      <c r="C354" s="13">
        <v>23</v>
      </c>
      <c r="D354" s="50"/>
      <c r="E354" s="44"/>
    </row>
    <row r="355" spans="2:5" x14ac:dyDescent="0.3">
      <c r="B355" s="33" t="s">
        <v>43</v>
      </c>
      <c r="C355" s="34">
        <v>28</v>
      </c>
      <c r="D355" s="42">
        <f>C356/C355</f>
        <v>0.8214285714285714</v>
      </c>
      <c r="E355" s="43">
        <f>C356/(C355-C358)</f>
        <v>0.92</v>
      </c>
    </row>
    <row r="356" spans="2:5" x14ac:dyDescent="0.3">
      <c r="B356" s="38" t="s">
        <v>6</v>
      </c>
      <c r="C356" s="13">
        <v>23</v>
      </c>
      <c r="D356" s="50"/>
      <c r="E356" s="44"/>
    </row>
    <row r="357" spans="2:5" x14ac:dyDescent="0.3">
      <c r="B357" s="38" t="s">
        <v>5</v>
      </c>
      <c r="C357" s="13">
        <v>5</v>
      </c>
      <c r="D357" s="50"/>
      <c r="E357" s="44"/>
    </row>
    <row r="358" spans="2:5" x14ac:dyDescent="0.3">
      <c r="B358" s="32" t="s">
        <v>1</v>
      </c>
      <c r="C358" s="13">
        <v>3</v>
      </c>
      <c r="D358" s="50"/>
      <c r="E358" s="44"/>
    </row>
    <row r="359" spans="2:5" x14ac:dyDescent="0.3">
      <c r="B359" s="32" t="s">
        <v>9</v>
      </c>
      <c r="C359" s="13">
        <v>2</v>
      </c>
      <c r="D359" s="50"/>
      <c r="E359" s="44"/>
    </row>
    <row r="360" spans="2:5" x14ac:dyDescent="0.3">
      <c r="B360" s="33" t="s">
        <v>47</v>
      </c>
      <c r="C360" s="34">
        <v>168</v>
      </c>
      <c r="D360" s="42">
        <f>C361/C360</f>
        <v>0.48809523809523808</v>
      </c>
      <c r="E360" s="43">
        <f>C361/(C360-C363-C367-C368)</f>
        <v>0.54666666666666663</v>
      </c>
    </row>
    <row r="361" spans="2:5" x14ac:dyDescent="0.3">
      <c r="B361" s="38" t="s">
        <v>6</v>
      </c>
      <c r="C361" s="13">
        <v>82</v>
      </c>
      <c r="D361" s="50"/>
      <c r="E361" s="44"/>
    </row>
    <row r="362" spans="2:5" x14ac:dyDescent="0.3">
      <c r="B362" s="38" t="s">
        <v>3</v>
      </c>
      <c r="C362" s="13">
        <v>60</v>
      </c>
      <c r="D362" s="50"/>
      <c r="E362" s="44"/>
    </row>
    <row r="363" spans="2:5" x14ac:dyDescent="0.3">
      <c r="B363" s="32" t="s">
        <v>2</v>
      </c>
      <c r="C363" s="13">
        <v>4</v>
      </c>
      <c r="D363" s="50"/>
      <c r="E363" s="44"/>
    </row>
    <row r="364" spans="2:5" x14ac:dyDescent="0.3">
      <c r="B364" s="32" t="s">
        <v>9</v>
      </c>
      <c r="C364" s="13">
        <v>54</v>
      </c>
      <c r="D364" s="50"/>
      <c r="E364" s="44"/>
    </row>
    <row r="365" spans="2:5" x14ac:dyDescent="0.3">
      <c r="B365" s="32" t="s">
        <v>0</v>
      </c>
      <c r="C365" s="13">
        <v>2</v>
      </c>
      <c r="D365" s="50"/>
      <c r="E365" s="44"/>
    </row>
    <row r="366" spans="2:5" x14ac:dyDescent="0.3">
      <c r="B366" s="38" t="s">
        <v>5</v>
      </c>
      <c r="C366" s="13">
        <v>26</v>
      </c>
      <c r="D366" s="50"/>
      <c r="E366" s="44"/>
    </row>
    <row r="367" spans="2:5" x14ac:dyDescent="0.3">
      <c r="B367" s="32" t="s">
        <v>2</v>
      </c>
      <c r="C367" s="13">
        <v>11</v>
      </c>
      <c r="D367" s="50"/>
      <c r="E367" s="44"/>
    </row>
    <row r="368" spans="2:5" x14ac:dyDescent="0.3">
      <c r="B368" s="32" t="s">
        <v>1</v>
      </c>
      <c r="C368" s="13">
        <v>3</v>
      </c>
      <c r="D368" s="50"/>
      <c r="E368" s="44"/>
    </row>
    <row r="369" spans="2:5" x14ac:dyDescent="0.3">
      <c r="B369" s="32" t="s">
        <v>9</v>
      </c>
      <c r="C369" s="13">
        <v>9</v>
      </c>
      <c r="D369" s="50"/>
      <c r="E369" s="44"/>
    </row>
    <row r="370" spans="2:5" x14ac:dyDescent="0.3">
      <c r="B370" s="32" t="s">
        <v>0</v>
      </c>
      <c r="C370" s="13">
        <v>3</v>
      </c>
      <c r="D370" s="50"/>
      <c r="E370" s="44"/>
    </row>
    <row r="371" spans="2:5" x14ac:dyDescent="0.3">
      <c r="B371" s="33" t="s">
        <v>48</v>
      </c>
      <c r="C371" s="34">
        <v>80</v>
      </c>
      <c r="D371" s="42">
        <f>C372/C371</f>
        <v>0.78749999999999998</v>
      </c>
      <c r="E371" s="43">
        <f>C372/(C371-C376)</f>
        <v>0.86301369863013699</v>
      </c>
    </row>
    <row r="372" spans="2:5" x14ac:dyDescent="0.3">
      <c r="B372" s="38" t="s">
        <v>6</v>
      </c>
      <c r="C372" s="13">
        <v>63</v>
      </c>
      <c r="D372" s="50"/>
      <c r="E372" s="44"/>
    </row>
    <row r="373" spans="2:5" x14ac:dyDescent="0.3">
      <c r="B373" s="38" t="s">
        <v>3</v>
      </c>
      <c r="C373" s="13">
        <v>2</v>
      </c>
      <c r="D373" s="50"/>
      <c r="E373" s="44"/>
    </row>
    <row r="374" spans="2:5" x14ac:dyDescent="0.3">
      <c r="B374" s="32" t="s">
        <v>9</v>
      </c>
      <c r="C374" s="13">
        <v>2</v>
      </c>
      <c r="D374" s="50"/>
      <c r="E374" s="44"/>
    </row>
    <row r="375" spans="2:5" x14ac:dyDescent="0.3">
      <c r="B375" s="38" t="s">
        <v>5</v>
      </c>
      <c r="C375" s="13">
        <v>15</v>
      </c>
      <c r="D375" s="50"/>
      <c r="E375" s="44"/>
    </row>
    <row r="376" spans="2:5" x14ac:dyDescent="0.3">
      <c r="B376" s="32" t="s">
        <v>2</v>
      </c>
      <c r="C376" s="13">
        <v>7</v>
      </c>
      <c r="D376" s="50"/>
      <c r="E376" s="44"/>
    </row>
    <row r="377" spans="2:5" x14ac:dyDescent="0.3">
      <c r="B377" s="32" t="s">
        <v>9</v>
      </c>
      <c r="C377" s="13">
        <v>2</v>
      </c>
      <c r="D377" s="50"/>
      <c r="E377" s="44"/>
    </row>
    <row r="378" spans="2:5" x14ac:dyDescent="0.3">
      <c r="B378" s="32" t="s">
        <v>0</v>
      </c>
      <c r="C378" s="13">
        <v>6</v>
      </c>
      <c r="D378" s="50"/>
      <c r="E378" s="44"/>
    </row>
    <row r="379" spans="2:5" x14ac:dyDescent="0.3">
      <c r="B379" s="33" t="s">
        <v>49</v>
      </c>
      <c r="C379" s="34">
        <v>45</v>
      </c>
      <c r="D379" s="42">
        <f>C380/C379</f>
        <v>0.24444444444444444</v>
      </c>
      <c r="E379" s="43">
        <f>C380/(C379-C385)</f>
        <v>0.2558139534883721</v>
      </c>
    </row>
    <row r="380" spans="2:5" x14ac:dyDescent="0.3">
      <c r="B380" s="38" t="s">
        <v>6</v>
      </c>
      <c r="C380" s="13">
        <v>11</v>
      </c>
      <c r="D380" s="50"/>
      <c r="E380" s="44"/>
    </row>
    <row r="381" spans="2:5" x14ac:dyDescent="0.3">
      <c r="B381" s="38" t="s">
        <v>3</v>
      </c>
      <c r="C381" s="13">
        <v>17</v>
      </c>
      <c r="D381" s="50"/>
      <c r="E381" s="44"/>
    </row>
    <row r="382" spans="2:5" x14ac:dyDescent="0.3">
      <c r="B382" s="32" t="s">
        <v>9</v>
      </c>
      <c r="C382" s="13">
        <v>16</v>
      </c>
      <c r="D382" s="50"/>
      <c r="E382" s="44"/>
    </row>
    <row r="383" spans="2:5" x14ac:dyDescent="0.3">
      <c r="B383" s="32" t="s">
        <v>0</v>
      </c>
      <c r="C383" s="13">
        <v>1</v>
      </c>
      <c r="D383" s="50"/>
      <c r="E383" s="44"/>
    </row>
    <row r="384" spans="2:5" x14ac:dyDescent="0.3">
      <c r="B384" s="38" t="s">
        <v>5</v>
      </c>
      <c r="C384" s="13">
        <v>17</v>
      </c>
      <c r="D384" s="50"/>
      <c r="E384" s="44"/>
    </row>
    <row r="385" spans="2:5" x14ac:dyDescent="0.3">
      <c r="B385" s="32" t="s">
        <v>2</v>
      </c>
      <c r="C385" s="13">
        <v>2</v>
      </c>
      <c r="D385" s="50"/>
      <c r="E385" s="44"/>
    </row>
    <row r="386" spans="2:5" x14ac:dyDescent="0.3">
      <c r="B386" s="32" t="s">
        <v>9</v>
      </c>
      <c r="C386" s="13">
        <v>15</v>
      </c>
      <c r="D386" s="50"/>
      <c r="E386" s="44"/>
    </row>
    <row r="387" spans="2:5" x14ac:dyDescent="0.3">
      <c r="B387" s="33" t="s">
        <v>57</v>
      </c>
      <c r="C387" s="34">
        <v>28</v>
      </c>
      <c r="D387" s="42">
        <f>C388/C387</f>
        <v>0.4642857142857143</v>
      </c>
      <c r="E387" s="43">
        <f>C388/(C387-C393-C394)</f>
        <v>0.56521739130434778</v>
      </c>
    </row>
    <row r="388" spans="2:5" x14ac:dyDescent="0.3">
      <c r="B388" s="38" t="s">
        <v>6</v>
      </c>
      <c r="C388" s="13">
        <v>13</v>
      </c>
      <c r="D388" s="50"/>
      <c r="E388" s="44"/>
    </row>
    <row r="389" spans="2:5" x14ac:dyDescent="0.3">
      <c r="B389" s="38" t="s">
        <v>3</v>
      </c>
      <c r="C389" s="13">
        <v>4</v>
      </c>
      <c r="D389" s="50"/>
      <c r="E389" s="44"/>
    </row>
    <row r="390" spans="2:5" x14ac:dyDescent="0.3">
      <c r="B390" s="32" t="s">
        <v>9</v>
      </c>
      <c r="C390" s="13">
        <v>3</v>
      </c>
      <c r="D390" s="50"/>
      <c r="E390" s="44"/>
    </row>
    <row r="391" spans="2:5" x14ac:dyDescent="0.3">
      <c r="B391" s="32" t="s">
        <v>0</v>
      </c>
      <c r="C391" s="13">
        <v>1</v>
      </c>
      <c r="D391" s="50"/>
      <c r="E391" s="44"/>
    </row>
    <row r="392" spans="2:5" x14ac:dyDescent="0.3">
      <c r="B392" s="38" t="s">
        <v>5</v>
      </c>
      <c r="C392" s="13">
        <v>11</v>
      </c>
      <c r="D392" s="50"/>
      <c r="E392" s="44"/>
    </row>
    <row r="393" spans="2:5" x14ac:dyDescent="0.3">
      <c r="B393" s="32" t="s">
        <v>2</v>
      </c>
      <c r="C393" s="13">
        <v>4</v>
      </c>
      <c r="D393" s="50"/>
      <c r="E393" s="44"/>
    </row>
    <row r="394" spans="2:5" x14ac:dyDescent="0.3">
      <c r="B394" s="32" t="s">
        <v>1</v>
      </c>
      <c r="C394" s="13">
        <v>1</v>
      </c>
      <c r="D394" s="50"/>
      <c r="E394" s="44"/>
    </row>
    <row r="395" spans="2:5" x14ac:dyDescent="0.3">
      <c r="B395" s="32" t="s">
        <v>9</v>
      </c>
      <c r="C395" s="13">
        <v>4</v>
      </c>
      <c r="D395" s="50"/>
      <c r="E395" s="44"/>
    </row>
    <row r="396" spans="2:5" x14ac:dyDescent="0.3">
      <c r="B396" s="32" t="s">
        <v>0</v>
      </c>
      <c r="C396" s="13">
        <v>2</v>
      </c>
      <c r="D396" s="50"/>
      <c r="E396" s="44"/>
    </row>
    <row r="397" spans="2:5" x14ac:dyDescent="0.3">
      <c r="B397" s="33" t="s">
        <v>58</v>
      </c>
      <c r="C397" s="34">
        <v>144</v>
      </c>
      <c r="D397" s="42">
        <f>C398/C397</f>
        <v>0.375</v>
      </c>
      <c r="E397" s="43">
        <f>C398/(C397-C400-C401-C405-C406)</f>
        <v>0.41221374045801529</v>
      </c>
    </row>
    <row r="398" spans="2:5" x14ac:dyDescent="0.3">
      <c r="B398" s="38" t="s">
        <v>6</v>
      </c>
      <c r="C398" s="13">
        <v>54</v>
      </c>
      <c r="D398" s="50"/>
      <c r="E398" s="44"/>
    </row>
    <row r="399" spans="2:5" x14ac:dyDescent="0.3">
      <c r="B399" s="38" t="s">
        <v>3</v>
      </c>
      <c r="C399" s="13">
        <v>56</v>
      </c>
      <c r="D399" s="50"/>
      <c r="E399" s="44"/>
    </row>
    <row r="400" spans="2:5" x14ac:dyDescent="0.3">
      <c r="B400" s="32" t="s">
        <v>2</v>
      </c>
      <c r="C400" s="13">
        <v>2</v>
      </c>
      <c r="D400" s="50"/>
      <c r="E400" s="44"/>
    </row>
    <row r="401" spans="2:5" x14ac:dyDescent="0.3">
      <c r="B401" s="32" t="s">
        <v>1</v>
      </c>
      <c r="C401" s="13">
        <v>1</v>
      </c>
      <c r="D401" s="50"/>
      <c r="E401" s="44"/>
    </row>
    <row r="402" spans="2:5" x14ac:dyDescent="0.3">
      <c r="B402" s="32" t="s">
        <v>9</v>
      </c>
      <c r="C402" s="13">
        <v>49</v>
      </c>
      <c r="D402" s="50"/>
      <c r="E402" s="44"/>
    </row>
    <row r="403" spans="2:5" x14ac:dyDescent="0.3">
      <c r="B403" s="32" t="s">
        <v>0</v>
      </c>
      <c r="C403" s="13">
        <v>4</v>
      </c>
      <c r="D403" s="50"/>
      <c r="E403" s="44"/>
    </row>
    <row r="404" spans="2:5" x14ac:dyDescent="0.3">
      <c r="B404" s="38" t="s">
        <v>5</v>
      </c>
      <c r="C404" s="13">
        <v>34</v>
      </c>
      <c r="D404" s="50"/>
      <c r="E404" s="44"/>
    </row>
    <row r="405" spans="2:5" x14ac:dyDescent="0.3">
      <c r="B405" s="32" t="s">
        <v>2</v>
      </c>
      <c r="C405" s="13">
        <v>9</v>
      </c>
      <c r="D405" s="50"/>
      <c r="E405" s="44"/>
    </row>
    <row r="406" spans="2:5" x14ac:dyDescent="0.3">
      <c r="B406" s="32" t="s">
        <v>1</v>
      </c>
      <c r="C406" s="13">
        <v>1</v>
      </c>
      <c r="D406" s="50"/>
      <c r="E406" s="44"/>
    </row>
    <row r="407" spans="2:5" x14ac:dyDescent="0.3">
      <c r="B407" s="32" t="s">
        <v>9</v>
      </c>
      <c r="C407" s="13">
        <v>6</v>
      </c>
      <c r="D407" s="50"/>
      <c r="E407" s="44"/>
    </row>
    <row r="408" spans="2:5" x14ac:dyDescent="0.3">
      <c r="B408" s="32" t="s">
        <v>0</v>
      </c>
      <c r="C408" s="13">
        <v>18</v>
      </c>
      <c r="D408" s="50"/>
      <c r="E408" s="44"/>
    </row>
    <row r="409" spans="2:5" x14ac:dyDescent="0.3">
      <c r="B409" s="33" t="s">
        <v>38</v>
      </c>
      <c r="C409" s="34">
        <v>236</v>
      </c>
      <c r="D409" s="42">
        <f>C410/C409</f>
        <v>0.41949152542372881</v>
      </c>
      <c r="E409" s="43">
        <f>C410/(C409-C412-C416)</f>
        <v>0.44</v>
      </c>
    </row>
    <row r="410" spans="2:5" x14ac:dyDescent="0.3">
      <c r="B410" s="38" t="s">
        <v>6</v>
      </c>
      <c r="C410" s="13">
        <v>99</v>
      </c>
      <c r="D410" s="50"/>
      <c r="E410" s="44"/>
    </row>
    <row r="411" spans="2:5" x14ac:dyDescent="0.3">
      <c r="B411" s="38" t="s">
        <v>3</v>
      </c>
      <c r="C411" s="13">
        <v>57</v>
      </c>
      <c r="D411" s="50"/>
      <c r="E411" s="44"/>
    </row>
    <row r="412" spans="2:5" x14ac:dyDescent="0.3">
      <c r="B412" s="32" t="s">
        <v>2</v>
      </c>
      <c r="C412" s="13">
        <v>3</v>
      </c>
      <c r="D412" s="50"/>
      <c r="E412" s="44"/>
    </row>
    <row r="413" spans="2:5" x14ac:dyDescent="0.3">
      <c r="B413" s="32" t="s">
        <v>9</v>
      </c>
      <c r="C413" s="13">
        <v>51</v>
      </c>
      <c r="D413" s="50"/>
      <c r="E413" s="44"/>
    </row>
    <row r="414" spans="2:5" x14ac:dyDescent="0.3">
      <c r="B414" s="32" t="s">
        <v>0</v>
      </c>
      <c r="C414" s="13">
        <v>3</v>
      </c>
      <c r="D414" s="50"/>
      <c r="E414" s="44"/>
    </row>
    <row r="415" spans="2:5" x14ac:dyDescent="0.3">
      <c r="B415" s="38" t="s">
        <v>5</v>
      </c>
      <c r="C415" s="13">
        <v>80</v>
      </c>
      <c r="D415" s="50"/>
      <c r="E415" s="44"/>
    </row>
    <row r="416" spans="2:5" x14ac:dyDescent="0.3">
      <c r="B416" s="32" t="s">
        <v>2</v>
      </c>
      <c r="C416" s="13">
        <v>8</v>
      </c>
      <c r="D416" s="50"/>
      <c r="E416" s="44"/>
    </row>
    <row r="417" spans="2:5" x14ac:dyDescent="0.3">
      <c r="B417" s="32" t="s">
        <v>9</v>
      </c>
      <c r="C417" s="13">
        <v>62</v>
      </c>
      <c r="D417" s="50"/>
      <c r="E417" s="44"/>
    </row>
    <row r="418" spans="2:5" x14ac:dyDescent="0.3">
      <c r="B418" s="32" t="s">
        <v>0</v>
      </c>
      <c r="C418" s="13">
        <v>8</v>
      </c>
      <c r="D418" s="50"/>
      <c r="E418" s="44"/>
    </row>
    <row r="419" spans="2:5" ht="15" thickBot="1" x14ac:dyDescent="0.35">
      <c r="B419" s="32" t="s">
        <v>4</v>
      </c>
      <c r="C419" s="13">
        <v>2</v>
      </c>
      <c r="D419" s="50"/>
      <c r="E419" s="44"/>
    </row>
    <row r="420" spans="2:5" ht="15" thickBot="1" x14ac:dyDescent="0.35">
      <c r="B420" s="9" t="s">
        <v>11</v>
      </c>
      <c r="C420" s="10">
        <v>2408</v>
      </c>
      <c r="D420" s="11">
        <f>(C422+C428+C435+C443+C452+C463+C474+C482+C493+C505+C516+C525+C534+C543+C547)/C420</f>
        <v>0.44559800664451826</v>
      </c>
      <c r="E420" s="41">
        <f>(C422+C428+C435+C443+C452+C463+C474+C482+C493+C505+C516+C525+C543+C547)/(C420-C424-C425-C430-C431-C439-C440-C445-C448-C449-C454-C458-C459-C465-C469-C470-C476-C478-C479-C484-C488-C489-C495-C500-C501-C507-C511-C512-C518-C521-C522-C527-C530-C531-C536-C538-C539-C545-C549-C551)</f>
        <v>0.78237547892720305</v>
      </c>
    </row>
    <row r="421" spans="2:5" x14ac:dyDescent="0.3">
      <c r="B421" s="33" t="s">
        <v>39</v>
      </c>
      <c r="C421" s="34">
        <v>60</v>
      </c>
      <c r="D421" s="42">
        <f>C422/C421</f>
        <v>0.65</v>
      </c>
      <c r="E421" s="43">
        <f>C422/(C421-C424-C425)</f>
        <v>0.97499999999999998</v>
      </c>
    </row>
    <row r="422" spans="2:5" x14ac:dyDescent="0.3">
      <c r="B422" s="38" t="s">
        <v>6</v>
      </c>
      <c r="C422" s="13">
        <v>39</v>
      </c>
      <c r="D422" s="50"/>
      <c r="E422" s="44"/>
    </row>
    <row r="423" spans="2:5" x14ac:dyDescent="0.3">
      <c r="B423" s="38" t="s">
        <v>5</v>
      </c>
      <c r="C423" s="13">
        <v>21</v>
      </c>
      <c r="D423" s="50"/>
      <c r="E423" s="44"/>
    </row>
    <row r="424" spans="2:5" x14ac:dyDescent="0.3">
      <c r="B424" s="32" t="s">
        <v>2</v>
      </c>
      <c r="C424" s="13">
        <v>3</v>
      </c>
      <c r="D424" s="50"/>
      <c r="E424" s="44"/>
    </row>
    <row r="425" spans="2:5" x14ac:dyDescent="0.3">
      <c r="B425" s="32" t="s">
        <v>1</v>
      </c>
      <c r="C425" s="13">
        <v>17</v>
      </c>
      <c r="D425" s="50"/>
      <c r="E425" s="44"/>
    </row>
    <row r="426" spans="2:5" x14ac:dyDescent="0.3">
      <c r="B426" s="32" t="s">
        <v>0</v>
      </c>
      <c r="C426" s="13">
        <v>1</v>
      </c>
      <c r="D426" s="50"/>
      <c r="E426" s="44"/>
    </row>
    <row r="427" spans="2:5" x14ac:dyDescent="0.3">
      <c r="B427" s="33" t="s">
        <v>40</v>
      </c>
      <c r="C427" s="34">
        <v>44</v>
      </c>
      <c r="D427" s="42">
        <f>C428/C427</f>
        <v>0.61363636363636365</v>
      </c>
      <c r="E427" s="43">
        <f>C428/(C427-C430-C431)</f>
        <v>0.93103448275862066</v>
      </c>
    </row>
    <row r="428" spans="2:5" x14ac:dyDescent="0.3">
      <c r="B428" s="38" t="s">
        <v>6</v>
      </c>
      <c r="C428" s="13">
        <v>27</v>
      </c>
      <c r="D428" s="50"/>
      <c r="E428" s="44"/>
    </row>
    <row r="429" spans="2:5" x14ac:dyDescent="0.3">
      <c r="B429" s="38" t="s">
        <v>5</v>
      </c>
      <c r="C429" s="13">
        <v>17</v>
      </c>
      <c r="D429" s="50"/>
      <c r="E429" s="44"/>
    </row>
    <row r="430" spans="2:5" x14ac:dyDescent="0.3">
      <c r="B430" s="32" t="s">
        <v>2</v>
      </c>
      <c r="C430" s="13">
        <v>1</v>
      </c>
      <c r="D430" s="50"/>
      <c r="E430" s="44"/>
    </row>
    <row r="431" spans="2:5" x14ac:dyDescent="0.3">
      <c r="B431" s="32" t="s">
        <v>1</v>
      </c>
      <c r="C431" s="13">
        <v>14</v>
      </c>
      <c r="D431" s="50"/>
      <c r="E431" s="44"/>
    </row>
    <row r="432" spans="2:5" x14ac:dyDescent="0.3">
      <c r="B432" s="32" t="s">
        <v>0</v>
      </c>
      <c r="C432" s="13">
        <v>1</v>
      </c>
      <c r="D432" s="50"/>
      <c r="E432" s="44"/>
    </row>
    <row r="433" spans="2:5" x14ac:dyDescent="0.3">
      <c r="B433" s="32" t="s">
        <v>4</v>
      </c>
      <c r="C433" s="13">
        <v>1</v>
      </c>
      <c r="D433" s="50"/>
      <c r="E433" s="44"/>
    </row>
    <row r="434" spans="2:5" x14ac:dyDescent="0.3">
      <c r="B434" s="33" t="s">
        <v>51</v>
      </c>
      <c r="C434" s="34">
        <v>104</v>
      </c>
      <c r="D434" s="42">
        <f>C435/C434</f>
        <v>0.36538461538461536</v>
      </c>
      <c r="E434" s="43">
        <f>C435/(C434-C439-C440)</f>
        <v>0.86363636363636365</v>
      </c>
    </row>
    <row r="435" spans="2:5" x14ac:dyDescent="0.3">
      <c r="B435" s="38" t="s">
        <v>6</v>
      </c>
      <c r="C435" s="13">
        <v>38</v>
      </c>
      <c r="D435" s="50"/>
      <c r="E435" s="44"/>
    </row>
    <row r="436" spans="2:5" x14ac:dyDescent="0.3">
      <c r="B436" s="38" t="s">
        <v>3</v>
      </c>
      <c r="C436" s="13">
        <v>4</v>
      </c>
      <c r="D436" s="50"/>
      <c r="E436" s="44"/>
    </row>
    <row r="437" spans="2:5" x14ac:dyDescent="0.3">
      <c r="B437" s="32" t="s">
        <v>4</v>
      </c>
      <c r="C437" s="13">
        <v>4</v>
      </c>
      <c r="D437" s="50"/>
      <c r="E437" s="44"/>
    </row>
    <row r="438" spans="2:5" x14ac:dyDescent="0.3">
      <c r="B438" s="38" t="s">
        <v>5</v>
      </c>
      <c r="C438" s="13">
        <v>62</v>
      </c>
      <c r="D438" s="50"/>
      <c r="E438" s="44"/>
    </row>
    <row r="439" spans="2:5" x14ac:dyDescent="0.3">
      <c r="B439" s="32" t="s">
        <v>2</v>
      </c>
      <c r="C439" s="13">
        <v>3</v>
      </c>
      <c r="D439" s="50"/>
      <c r="E439" s="44"/>
    </row>
    <row r="440" spans="2:5" x14ac:dyDescent="0.3">
      <c r="B440" s="32" t="s">
        <v>1</v>
      </c>
      <c r="C440" s="13">
        <v>57</v>
      </c>
      <c r="D440" s="50"/>
      <c r="E440" s="44"/>
    </row>
    <row r="441" spans="2:5" x14ac:dyDescent="0.3">
      <c r="B441" s="32" t="s">
        <v>4</v>
      </c>
      <c r="C441" s="13">
        <v>2</v>
      </c>
      <c r="D441" s="50"/>
      <c r="E441" s="44"/>
    </row>
    <row r="442" spans="2:5" x14ac:dyDescent="0.3">
      <c r="B442" s="33" t="s">
        <v>42</v>
      </c>
      <c r="C442" s="34">
        <v>60</v>
      </c>
      <c r="D442" s="42">
        <f>C443/C442</f>
        <v>0.5</v>
      </c>
      <c r="E442" s="43">
        <f>C443/(C442-C445-C448-C449)</f>
        <v>0.90909090909090906</v>
      </c>
    </row>
    <row r="443" spans="2:5" x14ac:dyDescent="0.3">
      <c r="B443" s="38" t="s">
        <v>6</v>
      </c>
      <c r="C443" s="13">
        <v>30</v>
      </c>
      <c r="D443" s="50"/>
      <c r="E443" s="44"/>
    </row>
    <row r="444" spans="2:5" x14ac:dyDescent="0.3">
      <c r="B444" s="38" t="s">
        <v>3</v>
      </c>
      <c r="C444" s="13">
        <v>9</v>
      </c>
      <c r="D444" s="50"/>
      <c r="E444" s="44"/>
    </row>
    <row r="445" spans="2:5" x14ac:dyDescent="0.3">
      <c r="B445" s="32" t="s">
        <v>1</v>
      </c>
      <c r="C445" s="13">
        <v>8</v>
      </c>
      <c r="D445" s="50"/>
      <c r="E445" s="44"/>
    </row>
    <row r="446" spans="2:5" x14ac:dyDescent="0.3">
      <c r="B446" s="32" t="s">
        <v>4</v>
      </c>
      <c r="C446" s="13">
        <v>1</v>
      </c>
      <c r="D446" s="50"/>
      <c r="E446" s="44"/>
    </row>
    <row r="447" spans="2:5" x14ac:dyDescent="0.3">
      <c r="B447" s="38" t="s">
        <v>5</v>
      </c>
      <c r="C447" s="13">
        <v>21</v>
      </c>
      <c r="D447" s="50"/>
      <c r="E447" s="44"/>
    </row>
    <row r="448" spans="2:5" x14ac:dyDescent="0.3">
      <c r="B448" s="32" t="s">
        <v>2</v>
      </c>
      <c r="C448" s="13">
        <v>2</v>
      </c>
      <c r="D448" s="50"/>
      <c r="E448" s="44"/>
    </row>
    <row r="449" spans="2:5" x14ac:dyDescent="0.3">
      <c r="B449" s="32" t="s">
        <v>1</v>
      </c>
      <c r="C449" s="13">
        <v>17</v>
      </c>
      <c r="D449" s="50"/>
      <c r="E449" s="44"/>
    </row>
    <row r="450" spans="2:5" x14ac:dyDescent="0.3">
      <c r="B450" s="32" t="s">
        <v>4</v>
      </c>
      <c r="C450" s="13">
        <v>2</v>
      </c>
      <c r="D450" s="50"/>
      <c r="E450" s="44"/>
    </row>
    <row r="451" spans="2:5" x14ac:dyDescent="0.3">
      <c r="B451" s="33" t="s">
        <v>44</v>
      </c>
      <c r="C451" s="34">
        <v>472</v>
      </c>
      <c r="D451" s="42">
        <f>C452/C451</f>
        <v>0.59957627118644063</v>
      </c>
      <c r="E451" s="43">
        <f>C452/(C451-C454-C458-C459)</f>
        <v>0.8788819875776398</v>
      </c>
    </row>
    <row r="452" spans="2:5" x14ac:dyDescent="0.3">
      <c r="B452" s="38" t="s">
        <v>6</v>
      </c>
      <c r="C452" s="13">
        <v>283</v>
      </c>
      <c r="D452" s="50"/>
      <c r="E452" s="44"/>
    </row>
    <row r="453" spans="2:5" x14ac:dyDescent="0.3">
      <c r="B453" s="38" t="s">
        <v>3</v>
      </c>
      <c r="C453" s="13">
        <v>53</v>
      </c>
      <c r="D453" s="50"/>
      <c r="E453" s="44"/>
    </row>
    <row r="454" spans="2:5" x14ac:dyDescent="0.3">
      <c r="B454" s="32" t="s">
        <v>1</v>
      </c>
      <c r="C454" s="13">
        <v>20</v>
      </c>
      <c r="D454" s="50"/>
      <c r="E454" s="44"/>
    </row>
    <row r="455" spans="2:5" x14ac:dyDescent="0.3">
      <c r="B455" s="32" t="s">
        <v>0</v>
      </c>
      <c r="C455" s="13">
        <v>14</v>
      </c>
      <c r="D455" s="50"/>
      <c r="E455" s="44"/>
    </row>
    <row r="456" spans="2:5" x14ac:dyDescent="0.3">
      <c r="B456" s="32" t="s">
        <v>4</v>
      </c>
      <c r="C456" s="13">
        <v>19</v>
      </c>
      <c r="D456" s="50"/>
      <c r="E456" s="44"/>
    </row>
    <row r="457" spans="2:5" x14ac:dyDescent="0.3">
      <c r="B457" s="38" t="s">
        <v>5</v>
      </c>
      <c r="C457" s="13">
        <v>136</v>
      </c>
      <c r="D457" s="50"/>
      <c r="E457" s="44"/>
    </row>
    <row r="458" spans="2:5" x14ac:dyDescent="0.3">
      <c r="B458" s="32" t="s">
        <v>2</v>
      </c>
      <c r="C458" s="13">
        <v>21</v>
      </c>
      <c r="D458" s="50"/>
      <c r="E458" s="44"/>
    </row>
    <row r="459" spans="2:5" x14ac:dyDescent="0.3">
      <c r="B459" s="32" t="s">
        <v>1</v>
      </c>
      <c r="C459" s="13">
        <v>109</v>
      </c>
      <c r="D459" s="50"/>
      <c r="E459" s="44"/>
    </row>
    <row r="460" spans="2:5" x14ac:dyDescent="0.3">
      <c r="B460" s="32" t="s">
        <v>0</v>
      </c>
      <c r="C460" s="13">
        <v>1</v>
      </c>
      <c r="D460" s="50"/>
      <c r="E460" s="44"/>
    </row>
    <row r="461" spans="2:5" x14ac:dyDescent="0.3">
      <c r="B461" s="32" t="s">
        <v>4</v>
      </c>
      <c r="C461" s="13">
        <v>5</v>
      </c>
      <c r="D461" s="50"/>
      <c r="E461" s="44"/>
    </row>
    <row r="462" spans="2:5" x14ac:dyDescent="0.3">
      <c r="B462" s="33" t="s">
        <v>43</v>
      </c>
      <c r="C462" s="34">
        <v>416</v>
      </c>
      <c r="D462" s="42">
        <f>C463/C462</f>
        <v>0.37259615384615385</v>
      </c>
      <c r="E462" s="43">
        <f>C463/(C462-C465-C469-C470)</f>
        <v>0.82010582010582012</v>
      </c>
    </row>
    <row r="463" spans="2:5" x14ac:dyDescent="0.3">
      <c r="B463" s="38" t="s">
        <v>6</v>
      </c>
      <c r="C463" s="13">
        <v>155</v>
      </c>
      <c r="D463" s="50"/>
      <c r="E463" s="44"/>
    </row>
    <row r="464" spans="2:5" x14ac:dyDescent="0.3">
      <c r="B464" s="38" t="s">
        <v>3</v>
      </c>
      <c r="C464" s="13">
        <v>32</v>
      </c>
      <c r="D464" s="50"/>
      <c r="E464" s="44"/>
    </row>
    <row r="465" spans="2:5" x14ac:dyDescent="0.3">
      <c r="B465" s="32" t="s">
        <v>1</v>
      </c>
      <c r="C465" s="13">
        <v>17</v>
      </c>
      <c r="D465" s="50"/>
      <c r="E465" s="44"/>
    </row>
    <row r="466" spans="2:5" x14ac:dyDescent="0.3">
      <c r="B466" s="32" t="s">
        <v>0</v>
      </c>
      <c r="C466" s="13">
        <v>6</v>
      </c>
      <c r="D466" s="50"/>
      <c r="E466" s="44"/>
    </row>
    <row r="467" spans="2:5" x14ac:dyDescent="0.3">
      <c r="B467" s="32" t="s">
        <v>4</v>
      </c>
      <c r="C467" s="13">
        <v>9</v>
      </c>
      <c r="D467" s="50"/>
      <c r="E467" s="44"/>
    </row>
    <row r="468" spans="2:5" x14ac:dyDescent="0.3">
      <c r="B468" s="38" t="s">
        <v>5</v>
      </c>
      <c r="C468" s="13">
        <v>229</v>
      </c>
      <c r="D468" s="50"/>
      <c r="E468" s="44"/>
    </row>
    <row r="469" spans="2:5" x14ac:dyDescent="0.3">
      <c r="B469" s="32" t="s">
        <v>2</v>
      </c>
      <c r="C469" s="13">
        <v>39</v>
      </c>
      <c r="D469" s="50"/>
      <c r="E469" s="44"/>
    </row>
    <row r="470" spans="2:5" x14ac:dyDescent="0.3">
      <c r="B470" s="32" t="s">
        <v>1</v>
      </c>
      <c r="C470" s="13">
        <v>171</v>
      </c>
      <c r="D470" s="50"/>
      <c r="E470" s="44"/>
    </row>
    <row r="471" spans="2:5" x14ac:dyDescent="0.3">
      <c r="B471" s="32" t="s">
        <v>0</v>
      </c>
      <c r="C471" s="13">
        <v>3</v>
      </c>
      <c r="D471" s="50"/>
      <c r="E471" s="44"/>
    </row>
    <row r="472" spans="2:5" x14ac:dyDescent="0.3">
      <c r="B472" s="32" t="s">
        <v>4</v>
      </c>
      <c r="C472" s="13">
        <v>16</v>
      </c>
      <c r="D472" s="50"/>
      <c r="E472" s="44"/>
    </row>
    <row r="473" spans="2:5" x14ac:dyDescent="0.3">
      <c r="B473" s="33" t="s">
        <v>48</v>
      </c>
      <c r="C473" s="34">
        <v>40</v>
      </c>
      <c r="D473" s="42">
        <f>C474/C473</f>
        <v>0.375</v>
      </c>
      <c r="E473" s="43">
        <f>C474/(C473-C476-C478-C479)</f>
        <v>0.88235294117647056</v>
      </c>
    </row>
    <row r="474" spans="2:5" x14ac:dyDescent="0.3">
      <c r="B474" s="38" t="s">
        <v>6</v>
      </c>
      <c r="C474" s="13">
        <v>15</v>
      </c>
      <c r="D474" s="50"/>
      <c r="E474" s="44"/>
    </row>
    <row r="475" spans="2:5" x14ac:dyDescent="0.3">
      <c r="B475" s="38" t="s">
        <v>3</v>
      </c>
      <c r="C475" s="13">
        <v>8</v>
      </c>
      <c r="D475" s="50"/>
      <c r="E475" s="44"/>
    </row>
    <row r="476" spans="2:5" x14ac:dyDescent="0.3">
      <c r="B476" s="32" t="s">
        <v>1</v>
      </c>
      <c r="C476" s="13">
        <v>8</v>
      </c>
      <c r="D476" s="50"/>
      <c r="E476" s="44"/>
    </row>
    <row r="477" spans="2:5" x14ac:dyDescent="0.3">
      <c r="B477" s="38" t="s">
        <v>5</v>
      </c>
      <c r="C477" s="13">
        <v>17</v>
      </c>
      <c r="D477" s="50"/>
      <c r="E477" s="44"/>
    </row>
    <row r="478" spans="2:5" x14ac:dyDescent="0.3">
      <c r="B478" s="32" t="s">
        <v>2</v>
      </c>
      <c r="C478" s="13">
        <v>3</v>
      </c>
      <c r="D478" s="50"/>
      <c r="E478" s="44"/>
    </row>
    <row r="479" spans="2:5" x14ac:dyDescent="0.3">
      <c r="B479" s="32" t="s">
        <v>1</v>
      </c>
      <c r="C479" s="13">
        <v>12</v>
      </c>
      <c r="D479" s="50"/>
      <c r="E479" s="44"/>
    </row>
    <row r="480" spans="2:5" x14ac:dyDescent="0.3">
      <c r="B480" s="32" t="s">
        <v>4</v>
      </c>
      <c r="C480" s="13">
        <v>2</v>
      </c>
      <c r="D480" s="50"/>
      <c r="E480" s="44"/>
    </row>
    <row r="481" spans="2:5" x14ac:dyDescent="0.3">
      <c r="B481" s="33" t="s">
        <v>49</v>
      </c>
      <c r="C481" s="34">
        <v>176</v>
      </c>
      <c r="D481" s="42">
        <f>C482/C481</f>
        <v>0.21022727272727273</v>
      </c>
      <c r="E481" s="43">
        <f>C482/(C481-C484-C488-C489)</f>
        <v>0.54411764705882348</v>
      </c>
    </row>
    <row r="482" spans="2:5" x14ac:dyDescent="0.3">
      <c r="B482" s="38" t="s">
        <v>6</v>
      </c>
      <c r="C482" s="13">
        <v>37</v>
      </c>
      <c r="D482" s="50"/>
      <c r="E482" s="44"/>
    </row>
    <row r="483" spans="2:5" x14ac:dyDescent="0.3">
      <c r="B483" s="38" t="s">
        <v>3</v>
      </c>
      <c r="C483" s="13">
        <v>28</v>
      </c>
      <c r="D483" s="50"/>
      <c r="E483" s="44"/>
    </row>
    <row r="484" spans="2:5" x14ac:dyDescent="0.3">
      <c r="B484" s="32" t="s">
        <v>1</v>
      </c>
      <c r="C484" s="13">
        <v>4</v>
      </c>
      <c r="D484" s="50"/>
      <c r="E484" s="44"/>
    </row>
    <row r="485" spans="2:5" x14ac:dyDescent="0.3">
      <c r="B485" s="32" t="s">
        <v>0</v>
      </c>
      <c r="C485" s="13">
        <v>16</v>
      </c>
      <c r="D485" s="50"/>
      <c r="E485" s="44"/>
    </row>
    <row r="486" spans="2:5" x14ac:dyDescent="0.3">
      <c r="B486" s="32" t="s">
        <v>4</v>
      </c>
      <c r="C486" s="13">
        <v>8</v>
      </c>
      <c r="D486" s="50"/>
      <c r="E486" s="44"/>
    </row>
    <row r="487" spans="2:5" x14ac:dyDescent="0.3">
      <c r="B487" s="38" t="s">
        <v>5</v>
      </c>
      <c r="C487" s="13">
        <v>111</v>
      </c>
      <c r="D487" s="50"/>
      <c r="E487" s="44"/>
    </row>
    <row r="488" spans="2:5" x14ac:dyDescent="0.3">
      <c r="B488" s="32" t="s">
        <v>2</v>
      </c>
      <c r="C488" s="13">
        <v>16</v>
      </c>
      <c r="D488" s="50"/>
      <c r="E488" s="44"/>
    </row>
    <row r="489" spans="2:5" x14ac:dyDescent="0.3">
      <c r="B489" s="32" t="s">
        <v>1</v>
      </c>
      <c r="C489" s="13">
        <v>88</v>
      </c>
      <c r="D489" s="50"/>
      <c r="E489" s="44"/>
    </row>
    <row r="490" spans="2:5" x14ac:dyDescent="0.3">
      <c r="B490" s="32" t="s">
        <v>0</v>
      </c>
      <c r="C490" s="13">
        <v>2</v>
      </c>
      <c r="D490" s="50"/>
      <c r="E490" s="44"/>
    </row>
    <row r="491" spans="2:5" x14ac:dyDescent="0.3">
      <c r="B491" s="32" t="s">
        <v>4</v>
      </c>
      <c r="C491" s="13">
        <v>5</v>
      </c>
      <c r="D491" s="50"/>
      <c r="E491" s="44"/>
    </row>
    <row r="492" spans="2:5" x14ac:dyDescent="0.3">
      <c r="B492" s="33" t="s">
        <v>53</v>
      </c>
      <c r="C492" s="34">
        <v>320</v>
      </c>
      <c r="D492" s="42">
        <f>C493/C492</f>
        <v>0.45937499999999998</v>
      </c>
      <c r="E492" s="43">
        <f>C493/(C492-C495-C500-C501)</f>
        <v>0.75773195876288657</v>
      </c>
    </row>
    <row r="493" spans="2:5" x14ac:dyDescent="0.3">
      <c r="B493" s="38" t="s">
        <v>6</v>
      </c>
      <c r="C493" s="13">
        <v>147</v>
      </c>
      <c r="D493" s="50"/>
      <c r="E493" s="44"/>
    </row>
    <row r="494" spans="2:5" x14ac:dyDescent="0.3">
      <c r="B494" s="38" t="s">
        <v>3</v>
      </c>
      <c r="C494" s="13">
        <v>47</v>
      </c>
      <c r="D494" s="50"/>
      <c r="E494" s="44"/>
    </row>
    <row r="495" spans="2:5" x14ac:dyDescent="0.3">
      <c r="B495" s="32" t="s">
        <v>1</v>
      </c>
      <c r="C495" s="13">
        <v>17</v>
      </c>
      <c r="D495" s="50"/>
      <c r="E495" s="44"/>
    </row>
    <row r="496" spans="2:5" x14ac:dyDescent="0.3">
      <c r="B496" s="32" t="s">
        <v>9</v>
      </c>
      <c r="C496" s="13">
        <v>1</v>
      </c>
      <c r="D496" s="50"/>
      <c r="E496" s="44"/>
    </row>
    <row r="497" spans="2:5" x14ac:dyDescent="0.3">
      <c r="B497" s="32" t="s">
        <v>0</v>
      </c>
      <c r="C497" s="13">
        <v>14</v>
      </c>
      <c r="D497" s="50"/>
      <c r="E497" s="44"/>
    </row>
    <row r="498" spans="2:5" x14ac:dyDescent="0.3">
      <c r="B498" s="32" t="s">
        <v>4</v>
      </c>
      <c r="C498" s="13">
        <v>15</v>
      </c>
      <c r="D498" s="50"/>
      <c r="E498" s="44"/>
    </row>
    <row r="499" spans="2:5" x14ac:dyDescent="0.3">
      <c r="B499" s="38" t="s">
        <v>5</v>
      </c>
      <c r="C499" s="13">
        <v>126</v>
      </c>
      <c r="D499" s="50"/>
      <c r="E499" s="44"/>
    </row>
    <row r="500" spans="2:5" x14ac:dyDescent="0.3">
      <c r="B500" s="32" t="s">
        <v>2</v>
      </c>
      <c r="C500" s="13">
        <v>24</v>
      </c>
      <c r="D500" s="50"/>
      <c r="E500" s="44"/>
    </row>
    <row r="501" spans="2:5" x14ac:dyDescent="0.3">
      <c r="B501" s="32" t="s">
        <v>1</v>
      </c>
      <c r="C501" s="13">
        <v>85</v>
      </c>
      <c r="D501" s="50"/>
      <c r="E501" s="44"/>
    </row>
    <row r="502" spans="2:5" x14ac:dyDescent="0.3">
      <c r="B502" s="32" t="s">
        <v>0</v>
      </c>
      <c r="C502" s="13">
        <v>3</v>
      </c>
      <c r="D502" s="50"/>
      <c r="E502" s="44"/>
    </row>
    <row r="503" spans="2:5" x14ac:dyDescent="0.3">
      <c r="B503" s="32" t="s">
        <v>4</v>
      </c>
      <c r="C503" s="13">
        <v>14</v>
      </c>
      <c r="D503" s="50"/>
      <c r="E503" s="44"/>
    </row>
    <row r="504" spans="2:5" x14ac:dyDescent="0.3">
      <c r="B504" s="33" t="s">
        <v>52</v>
      </c>
      <c r="C504" s="34">
        <v>404</v>
      </c>
      <c r="D504" s="42">
        <f>C505/C504</f>
        <v>0.37128712871287128</v>
      </c>
      <c r="E504" s="43">
        <f>C505/(C504-C507-C511-C512)</f>
        <v>0.77319587628865982</v>
      </c>
    </row>
    <row r="505" spans="2:5" x14ac:dyDescent="0.3">
      <c r="B505" s="38" t="s">
        <v>6</v>
      </c>
      <c r="C505" s="13">
        <v>150</v>
      </c>
      <c r="D505" s="50"/>
      <c r="E505" s="44"/>
    </row>
    <row r="506" spans="2:5" x14ac:dyDescent="0.3">
      <c r="B506" s="38" t="s">
        <v>3</v>
      </c>
      <c r="C506" s="13">
        <v>36</v>
      </c>
      <c r="D506" s="50"/>
      <c r="E506" s="44"/>
    </row>
    <row r="507" spans="2:5" x14ac:dyDescent="0.3">
      <c r="B507" s="32" t="s">
        <v>1</v>
      </c>
      <c r="C507" s="13">
        <v>15</v>
      </c>
      <c r="D507" s="50"/>
      <c r="E507" s="44"/>
    </row>
    <row r="508" spans="2:5" x14ac:dyDescent="0.3">
      <c r="B508" s="32" t="s">
        <v>0</v>
      </c>
      <c r="C508" s="13">
        <v>10</v>
      </c>
      <c r="D508" s="50"/>
      <c r="E508" s="44"/>
    </row>
    <row r="509" spans="2:5" x14ac:dyDescent="0.3">
      <c r="B509" s="32" t="s">
        <v>4</v>
      </c>
      <c r="C509" s="13">
        <v>11</v>
      </c>
      <c r="D509" s="50"/>
      <c r="E509" s="44"/>
    </row>
    <row r="510" spans="2:5" x14ac:dyDescent="0.3">
      <c r="B510" s="38" t="s">
        <v>5</v>
      </c>
      <c r="C510" s="13">
        <v>218</v>
      </c>
      <c r="D510" s="50"/>
      <c r="E510" s="44"/>
    </row>
    <row r="511" spans="2:5" x14ac:dyDescent="0.3">
      <c r="B511" s="32" t="s">
        <v>2</v>
      </c>
      <c r="C511" s="13">
        <v>46</v>
      </c>
      <c r="D511" s="50"/>
      <c r="E511" s="44"/>
    </row>
    <row r="512" spans="2:5" x14ac:dyDescent="0.3">
      <c r="B512" s="32" t="s">
        <v>1</v>
      </c>
      <c r="C512" s="13">
        <v>149</v>
      </c>
      <c r="D512" s="50"/>
      <c r="E512" s="44"/>
    </row>
    <row r="513" spans="2:5" x14ac:dyDescent="0.3">
      <c r="B513" s="32" t="s">
        <v>0</v>
      </c>
      <c r="C513" s="13">
        <v>3</v>
      </c>
      <c r="D513" s="50"/>
      <c r="E513" s="44"/>
    </row>
    <row r="514" spans="2:5" x14ac:dyDescent="0.3">
      <c r="B514" s="32" t="s">
        <v>4</v>
      </c>
      <c r="C514" s="13">
        <v>20</v>
      </c>
      <c r="D514" s="50"/>
      <c r="E514" s="44"/>
    </row>
    <row r="515" spans="2:5" x14ac:dyDescent="0.3">
      <c r="B515" s="33" t="s">
        <v>59</v>
      </c>
      <c r="C515" s="34">
        <v>72</v>
      </c>
      <c r="D515" s="42">
        <f>C516/C515</f>
        <v>0.58333333333333337</v>
      </c>
      <c r="E515" s="43">
        <f>C516/(C515-C518-C521-C522)</f>
        <v>0.77777777777777779</v>
      </c>
    </row>
    <row r="516" spans="2:5" x14ac:dyDescent="0.3">
      <c r="B516" s="38" t="s">
        <v>6</v>
      </c>
      <c r="C516" s="13">
        <v>42</v>
      </c>
      <c r="D516" s="50"/>
      <c r="E516" s="44"/>
    </row>
    <row r="517" spans="2:5" x14ac:dyDescent="0.3">
      <c r="B517" s="38" t="s">
        <v>3</v>
      </c>
      <c r="C517" s="13">
        <v>16</v>
      </c>
      <c r="D517" s="50"/>
      <c r="E517" s="44"/>
    </row>
    <row r="518" spans="2:5" x14ac:dyDescent="0.3">
      <c r="B518" s="32" t="s">
        <v>1</v>
      </c>
      <c r="C518" s="13">
        <v>5</v>
      </c>
      <c r="D518" s="50"/>
      <c r="E518" s="44"/>
    </row>
    <row r="519" spans="2:5" x14ac:dyDescent="0.3">
      <c r="B519" s="32" t="s">
        <v>4</v>
      </c>
      <c r="C519" s="13">
        <v>11</v>
      </c>
      <c r="D519" s="50"/>
      <c r="E519" s="44"/>
    </row>
    <row r="520" spans="2:5" x14ac:dyDescent="0.3">
      <c r="B520" s="38" t="s">
        <v>5</v>
      </c>
      <c r="C520" s="13">
        <v>14</v>
      </c>
      <c r="D520" s="50"/>
      <c r="E520" s="44"/>
    </row>
    <row r="521" spans="2:5" x14ac:dyDescent="0.3">
      <c r="B521" s="32" t="s">
        <v>2</v>
      </c>
      <c r="C521" s="13">
        <v>5</v>
      </c>
      <c r="D521" s="50"/>
      <c r="E521" s="44"/>
    </row>
    <row r="522" spans="2:5" x14ac:dyDescent="0.3">
      <c r="B522" s="32" t="s">
        <v>1</v>
      </c>
      <c r="C522" s="13">
        <v>8</v>
      </c>
      <c r="D522" s="50"/>
      <c r="E522" s="44"/>
    </row>
    <row r="523" spans="2:5" x14ac:dyDescent="0.3">
      <c r="B523" s="32" t="s">
        <v>4</v>
      </c>
      <c r="C523" s="13">
        <v>1</v>
      </c>
      <c r="D523" s="50"/>
      <c r="E523" s="44"/>
    </row>
    <row r="524" spans="2:5" x14ac:dyDescent="0.3">
      <c r="B524" s="33" t="s">
        <v>62</v>
      </c>
      <c r="C524" s="34">
        <v>68</v>
      </c>
      <c r="D524" s="42">
        <f>C525/C524</f>
        <v>0.52941176470588236</v>
      </c>
      <c r="E524" s="43">
        <f>C525/(C524-C527-C530-C531)</f>
        <v>0.94736842105263153</v>
      </c>
    </row>
    <row r="525" spans="2:5" x14ac:dyDescent="0.3">
      <c r="B525" s="38" t="s">
        <v>6</v>
      </c>
      <c r="C525" s="13">
        <v>36</v>
      </c>
      <c r="D525" s="50"/>
      <c r="E525" s="44"/>
    </row>
    <row r="526" spans="2:5" x14ac:dyDescent="0.3">
      <c r="B526" s="38" t="s">
        <v>3</v>
      </c>
      <c r="C526" s="13">
        <v>14</v>
      </c>
      <c r="D526" s="50"/>
      <c r="E526" s="44"/>
    </row>
    <row r="527" spans="2:5" x14ac:dyDescent="0.3">
      <c r="B527" s="32" t="s">
        <v>1</v>
      </c>
      <c r="C527" s="13">
        <v>13</v>
      </c>
      <c r="D527" s="50"/>
      <c r="E527" s="44"/>
    </row>
    <row r="528" spans="2:5" x14ac:dyDescent="0.3">
      <c r="B528" s="32" t="s">
        <v>4</v>
      </c>
      <c r="C528" s="13">
        <v>1</v>
      </c>
      <c r="D528" s="50"/>
      <c r="E528" s="44"/>
    </row>
    <row r="529" spans="2:5" x14ac:dyDescent="0.3">
      <c r="B529" s="38" t="s">
        <v>5</v>
      </c>
      <c r="C529" s="13">
        <v>18</v>
      </c>
      <c r="D529" s="50"/>
      <c r="E529" s="44"/>
    </row>
    <row r="530" spans="2:5" x14ac:dyDescent="0.3">
      <c r="B530" s="32" t="s">
        <v>2</v>
      </c>
      <c r="C530" s="13">
        <v>3</v>
      </c>
      <c r="D530" s="50"/>
      <c r="E530" s="44"/>
    </row>
    <row r="531" spans="2:5" x14ac:dyDescent="0.3">
      <c r="B531" s="32" t="s">
        <v>1</v>
      </c>
      <c r="C531" s="13">
        <v>14</v>
      </c>
      <c r="D531" s="50"/>
      <c r="E531" s="44"/>
    </row>
    <row r="532" spans="2:5" x14ac:dyDescent="0.3">
      <c r="B532" s="32" t="s">
        <v>4</v>
      </c>
      <c r="C532" s="13">
        <v>1</v>
      </c>
      <c r="D532" s="50"/>
      <c r="E532" s="44"/>
    </row>
    <row r="533" spans="2:5" x14ac:dyDescent="0.3">
      <c r="B533" s="33" t="s">
        <v>75</v>
      </c>
      <c r="C533" s="34">
        <v>136</v>
      </c>
      <c r="D533" s="42">
        <f>C534/C533</f>
        <v>0.38235294117647056</v>
      </c>
      <c r="E533" s="43">
        <f>C534/(C533-C536-C538-C539)</f>
        <v>0.85245901639344257</v>
      </c>
    </row>
    <row r="534" spans="2:5" x14ac:dyDescent="0.3">
      <c r="B534" s="38" t="s">
        <v>6</v>
      </c>
      <c r="C534" s="13">
        <v>52</v>
      </c>
      <c r="D534" s="50"/>
      <c r="E534" s="44"/>
    </row>
    <row r="535" spans="2:5" x14ac:dyDescent="0.3">
      <c r="B535" s="38" t="s">
        <v>3</v>
      </c>
      <c r="C535" s="13">
        <v>4</v>
      </c>
      <c r="D535" s="50"/>
      <c r="E535" s="44"/>
    </row>
    <row r="536" spans="2:5" x14ac:dyDescent="0.3">
      <c r="B536" s="32" t="s">
        <v>1</v>
      </c>
      <c r="C536" s="13">
        <v>4</v>
      </c>
      <c r="D536" s="50"/>
      <c r="E536" s="44"/>
    </row>
    <row r="537" spans="2:5" x14ac:dyDescent="0.3">
      <c r="B537" s="38" t="s">
        <v>5</v>
      </c>
      <c r="C537" s="13">
        <v>80</v>
      </c>
      <c r="D537" s="50"/>
      <c r="E537" s="44"/>
    </row>
    <row r="538" spans="2:5" x14ac:dyDescent="0.3">
      <c r="B538" s="32" t="s">
        <v>2</v>
      </c>
      <c r="C538" s="13">
        <v>17</v>
      </c>
      <c r="D538" s="50"/>
      <c r="E538" s="44"/>
    </row>
    <row r="539" spans="2:5" x14ac:dyDescent="0.3">
      <c r="B539" s="32" t="s">
        <v>1</v>
      </c>
      <c r="C539" s="13">
        <v>54</v>
      </c>
      <c r="D539" s="50"/>
      <c r="E539" s="44"/>
    </row>
    <row r="540" spans="2:5" x14ac:dyDescent="0.3">
      <c r="B540" s="32" t="s">
        <v>0</v>
      </c>
      <c r="C540" s="13">
        <v>2</v>
      </c>
      <c r="D540" s="50"/>
      <c r="E540" s="44"/>
    </row>
    <row r="541" spans="2:5" x14ac:dyDescent="0.3">
      <c r="B541" s="32" t="s">
        <v>4</v>
      </c>
      <c r="C541" s="13">
        <v>7</v>
      </c>
      <c r="D541" s="50"/>
      <c r="E541" s="44"/>
    </row>
    <row r="542" spans="2:5" x14ac:dyDescent="0.3">
      <c r="B542" s="33" t="s">
        <v>71</v>
      </c>
      <c r="C542" s="34">
        <v>12</v>
      </c>
      <c r="D542" s="42">
        <f>C543/C542</f>
        <v>0.66666666666666663</v>
      </c>
      <c r="E542" s="43">
        <f>C543/(C542-C545)</f>
        <v>1</v>
      </c>
    </row>
    <row r="543" spans="2:5" x14ac:dyDescent="0.3">
      <c r="B543" s="38" t="s">
        <v>6</v>
      </c>
      <c r="C543" s="13">
        <v>8</v>
      </c>
      <c r="D543" s="50"/>
      <c r="E543" s="44"/>
    </row>
    <row r="544" spans="2:5" x14ac:dyDescent="0.3">
      <c r="B544" s="38" t="s">
        <v>5</v>
      </c>
      <c r="C544" s="13">
        <v>4</v>
      </c>
      <c r="D544" s="50"/>
      <c r="E544" s="44"/>
    </row>
    <row r="545" spans="2:13" x14ac:dyDescent="0.3">
      <c r="B545" s="32" t="s">
        <v>1</v>
      </c>
      <c r="C545" s="13">
        <v>4</v>
      </c>
      <c r="D545" s="50"/>
      <c r="E545" s="44"/>
    </row>
    <row r="546" spans="2:13" x14ac:dyDescent="0.3">
      <c r="B546" s="33" t="s">
        <v>76</v>
      </c>
      <c r="C546" s="34">
        <v>24</v>
      </c>
      <c r="D546" s="42">
        <f>C547/C546</f>
        <v>0.58333333333333337</v>
      </c>
      <c r="E546" s="43">
        <f>C547/(C546-C549-C551)</f>
        <v>1</v>
      </c>
    </row>
    <row r="547" spans="2:13" x14ac:dyDescent="0.3">
      <c r="B547" s="38" t="s">
        <v>6</v>
      </c>
      <c r="C547" s="13">
        <v>14</v>
      </c>
      <c r="D547" s="50"/>
      <c r="E547" s="44"/>
    </row>
    <row r="548" spans="2:13" x14ac:dyDescent="0.3">
      <c r="B548" s="38" t="s">
        <v>3</v>
      </c>
      <c r="C548" s="13">
        <v>8</v>
      </c>
      <c r="D548" s="50"/>
      <c r="E548" s="44"/>
    </row>
    <row r="549" spans="2:13" x14ac:dyDescent="0.3">
      <c r="B549" s="32" t="s">
        <v>1</v>
      </c>
      <c r="C549" s="13">
        <v>8</v>
      </c>
      <c r="D549" s="50"/>
      <c r="E549" s="44"/>
    </row>
    <row r="550" spans="2:13" x14ac:dyDescent="0.3">
      <c r="B550" s="38" t="s">
        <v>5</v>
      </c>
      <c r="C550" s="13">
        <v>2</v>
      </c>
      <c r="D550" s="50"/>
      <c r="E550" s="44"/>
    </row>
    <row r="551" spans="2:13" ht="15" thickBot="1" x14ac:dyDescent="0.35">
      <c r="B551" s="32" t="s">
        <v>1</v>
      </c>
      <c r="C551" s="13">
        <v>2</v>
      </c>
      <c r="D551" s="50"/>
      <c r="E551" s="44"/>
    </row>
    <row r="552" spans="2:13" ht="15" thickBot="1" x14ac:dyDescent="0.35">
      <c r="B552" s="62" t="s">
        <v>99</v>
      </c>
      <c r="C552" s="10">
        <v>2565</v>
      </c>
      <c r="D552" s="11">
        <f>(C554+C574+C562+C582+C592+C600+C608+C615+C622+C632+C639+C649+C659+C668+C680+C685+C694+C703+C708+C717)/C552</f>
        <v>0.46276803118908383</v>
      </c>
      <c r="E552" s="41">
        <f>(C554+C562+C574+C582+C592+C600+C608+C615+C622+C632+C639+C649+C659+C668+C680+C685+C694+C703+C708+C717)/(C552-C558-C559-C564--C569-C570-C578-C579-C584-C589-C590-C596-C597-C604-C605-C612-C613-C619-C620-C628-C629-C636-C637-C645-C646-C655-C656-C664-C665-C670-C675-C676-C682-C690-C691-C699-C700-C705-C706-C713-C714-C721-C722)</f>
        <v>0.51879370629370625</v>
      </c>
      <c r="F552" s="129" t="s">
        <v>106</v>
      </c>
      <c r="G552" s="130"/>
      <c r="H552" s="130"/>
      <c r="I552" s="130"/>
      <c r="J552" s="130"/>
      <c r="K552" s="130"/>
      <c r="L552" s="130"/>
      <c r="M552" s="130"/>
    </row>
    <row r="553" spans="2:13" x14ac:dyDescent="0.3">
      <c r="B553" s="33" t="s">
        <v>42</v>
      </c>
      <c r="C553" s="34">
        <v>76</v>
      </c>
      <c r="D553" s="42">
        <f>C554/C553</f>
        <v>0.5</v>
      </c>
      <c r="E553" s="43">
        <f>C554/(C553-C558-C559)</f>
        <v>0.59375</v>
      </c>
    </row>
    <row r="554" spans="2:13" x14ac:dyDescent="0.3">
      <c r="B554" s="28" t="s">
        <v>6</v>
      </c>
      <c r="C554" s="13">
        <v>38</v>
      </c>
      <c r="D554" s="50"/>
      <c r="E554" s="44"/>
    </row>
    <row r="555" spans="2:13" x14ac:dyDescent="0.3">
      <c r="B555" s="28" t="s">
        <v>3</v>
      </c>
      <c r="C555" s="13">
        <v>24</v>
      </c>
      <c r="D555" s="50"/>
      <c r="E555" s="44"/>
    </row>
    <row r="556" spans="2:13" x14ac:dyDescent="0.3">
      <c r="B556" s="73" t="s">
        <v>9</v>
      </c>
      <c r="C556" s="13">
        <v>24</v>
      </c>
      <c r="D556" s="50"/>
      <c r="E556" s="44"/>
    </row>
    <row r="557" spans="2:13" x14ac:dyDescent="0.3">
      <c r="B557" s="28" t="s">
        <v>5</v>
      </c>
      <c r="C557" s="13">
        <v>14</v>
      </c>
      <c r="D557" s="50"/>
      <c r="E557" s="44"/>
    </row>
    <row r="558" spans="2:13" x14ac:dyDescent="0.3">
      <c r="B558" s="73" t="s">
        <v>2</v>
      </c>
      <c r="C558" s="13">
        <v>10</v>
      </c>
      <c r="D558" s="50"/>
      <c r="E558" s="44"/>
    </row>
    <row r="559" spans="2:13" x14ac:dyDescent="0.3">
      <c r="B559" s="73" t="s">
        <v>1</v>
      </c>
      <c r="C559" s="13">
        <v>2</v>
      </c>
      <c r="D559" s="50"/>
      <c r="E559" s="44"/>
    </row>
    <row r="560" spans="2:13" x14ac:dyDescent="0.3">
      <c r="B560" s="73" t="s">
        <v>4</v>
      </c>
      <c r="C560" s="13">
        <v>2</v>
      </c>
      <c r="D560" s="50"/>
      <c r="E560" s="44"/>
    </row>
    <row r="561" spans="2:5" x14ac:dyDescent="0.3">
      <c r="B561" s="33" t="s">
        <v>44</v>
      </c>
      <c r="C561" s="34">
        <v>1021</v>
      </c>
      <c r="D561" s="42">
        <f>C562/C561</f>
        <v>0.47796278158667971</v>
      </c>
      <c r="E561" s="43">
        <f>C562/(C561-C564-C569-C570)</f>
        <v>0.69318181818181823</v>
      </c>
    </row>
    <row r="562" spans="2:5" x14ac:dyDescent="0.3">
      <c r="B562" s="28" t="s">
        <v>6</v>
      </c>
      <c r="C562" s="13">
        <v>488</v>
      </c>
      <c r="D562" s="50"/>
      <c r="E562" s="44"/>
    </row>
    <row r="563" spans="2:5" x14ac:dyDescent="0.3">
      <c r="B563" s="28" t="s">
        <v>3</v>
      </c>
      <c r="C563" s="13">
        <v>202</v>
      </c>
      <c r="D563" s="50"/>
      <c r="E563" s="44"/>
    </row>
    <row r="564" spans="2:5" x14ac:dyDescent="0.3">
      <c r="B564" s="73" t="s">
        <v>2</v>
      </c>
      <c r="C564" s="13">
        <v>2</v>
      </c>
      <c r="D564" s="50"/>
      <c r="E564" s="44"/>
    </row>
    <row r="565" spans="2:5" x14ac:dyDescent="0.3">
      <c r="B565" s="73" t="s">
        <v>9</v>
      </c>
      <c r="C565" s="13">
        <v>192</v>
      </c>
      <c r="D565" s="50"/>
      <c r="E565" s="44"/>
    </row>
    <row r="566" spans="2:5" x14ac:dyDescent="0.3">
      <c r="B566" s="73" t="s">
        <v>0</v>
      </c>
      <c r="C566" s="13">
        <v>4</v>
      </c>
      <c r="D566" s="50"/>
      <c r="E566" s="44"/>
    </row>
    <row r="567" spans="2:5" x14ac:dyDescent="0.3">
      <c r="B567" s="73" t="s">
        <v>4</v>
      </c>
      <c r="C567" s="13">
        <v>4</v>
      </c>
      <c r="D567" s="50"/>
      <c r="E567" s="44"/>
    </row>
    <row r="568" spans="2:5" x14ac:dyDescent="0.3">
      <c r="B568" s="28" t="s">
        <v>5</v>
      </c>
      <c r="C568" s="13">
        <v>331</v>
      </c>
      <c r="D568" s="50"/>
      <c r="E568" s="44"/>
    </row>
    <row r="569" spans="2:5" x14ac:dyDescent="0.3">
      <c r="B569" s="73" t="s">
        <v>2</v>
      </c>
      <c r="C569" s="13">
        <v>264</v>
      </c>
      <c r="D569" s="50"/>
      <c r="E569" s="44"/>
    </row>
    <row r="570" spans="2:5" x14ac:dyDescent="0.3">
      <c r="B570" s="73" t="s">
        <v>1</v>
      </c>
      <c r="C570" s="13">
        <v>51</v>
      </c>
      <c r="D570" s="50"/>
      <c r="E570" s="44"/>
    </row>
    <row r="571" spans="2:5" x14ac:dyDescent="0.3">
      <c r="B571" s="73" t="s">
        <v>0</v>
      </c>
      <c r="C571" s="13">
        <v>5</v>
      </c>
      <c r="D571" s="50"/>
      <c r="E571" s="44"/>
    </row>
    <row r="572" spans="2:5" x14ac:dyDescent="0.3">
      <c r="B572" s="73" t="s">
        <v>4</v>
      </c>
      <c r="C572" s="13">
        <v>11</v>
      </c>
      <c r="D572" s="50"/>
      <c r="E572" s="44"/>
    </row>
    <row r="573" spans="2:5" x14ac:dyDescent="0.3">
      <c r="B573" s="33" t="s">
        <v>43</v>
      </c>
      <c r="C573" s="34">
        <v>84</v>
      </c>
      <c r="D573" s="42">
        <f>C574/C573</f>
        <v>0.51190476190476186</v>
      </c>
      <c r="E573" s="43">
        <f>C574/(C573-C578-C579)</f>
        <v>0.69354838709677424</v>
      </c>
    </row>
    <row r="574" spans="2:5" x14ac:dyDescent="0.3">
      <c r="B574" s="28" t="s">
        <v>6</v>
      </c>
      <c r="C574" s="13">
        <v>43</v>
      </c>
      <c r="D574" s="50"/>
      <c r="E574" s="44"/>
    </row>
    <row r="575" spans="2:5" x14ac:dyDescent="0.3">
      <c r="B575" s="28" t="s">
        <v>3</v>
      </c>
      <c r="C575" s="13">
        <v>18</v>
      </c>
      <c r="D575" s="50"/>
      <c r="E575" s="44"/>
    </row>
    <row r="576" spans="2:5" x14ac:dyDescent="0.3">
      <c r="B576" s="73" t="s">
        <v>9</v>
      </c>
      <c r="C576" s="13">
        <v>18</v>
      </c>
      <c r="D576" s="50"/>
      <c r="E576" s="44"/>
    </row>
    <row r="577" spans="2:5" x14ac:dyDescent="0.3">
      <c r="B577" s="28" t="s">
        <v>5</v>
      </c>
      <c r="C577" s="13">
        <v>23</v>
      </c>
      <c r="D577" s="50"/>
      <c r="E577" s="44"/>
    </row>
    <row r="578" spans="2:5" x14ac:dyDescent="0.3">
      <c r="B578" s="73" t="s">
        <v>2</v>
      </c>
      <c r="C578" s="13">
        <v>12</v>
      </c>
      <c r="D578" s="50"/>
      <c r="E578" s="44"/>
    </row>
    <row r="579" spans="2:5" x14ac:dyDescent="0.3">
      <c r="B579" s="73" t="s">
        <v>1</v>
      </c>
      <c r="C579" s="13">
        <v>10</v>
      </c>
      <c r="D579" s="50"/>
      <c r="E579" s="44"/>
    </row>
    <row r="580" spans="2:5" x14ac:dyDescent="0.3">
      <c r="B580" s="73" t="s">
        <v>4</v>
      </c>
      <c r="C580" s="13">
        <v>1</v>
      </c>
      <c r="D580" s="50"/>
      <c r="E580" s="44"/>
    </row>
    <row r="581" spans="2:5" x14ac:dyDescent="0.3">
      <c r="B581" s="33" t="s">
        <v>47</v>
      </c>
      <c r="C581" s="34">
        <v>152</v>
      </c>
      <c r="D581" s="42">
        <f>C582/C581</f>
        <v>0.78947368421052633</v>
      </c>
      <c r="E581" s="43">
        <f>C582/(C581-C584-C589-C590)</f>
        <v>0.92307692307692313</v>
      </c>
    </row>
    <row r="582" spans="2:5" x14ac:dyDescent="0.3">
      <c r="B582" s="28" t="s">
        <v>6</v>
      </c>
      <c r="C582" s="13">
        <v>120</v>
      </c>
      <c r="D582" s="50"/>
      <c r="E582" s="44"/>
    </row>
    <row r="583" spans="2:5" x14ac:dyDescent="0.3">
      <c r="B583" s="28" t="s">
        <v>3</v>
      </c>
      <c r="C583" s="13">
        <v>12</v>
      </c>
      <c r="D583" s="50"/>
      <c r="E583" s="44"/>
    </row>
    <row r="584" spans="2:5" x14ac:dyDescent="0.3">
      <c r="B584" s="73" t="s">
        <v>2</v>
      </c>
      <c r="C584" s="13">
        <v>2</v>
      </c>
      <c r="D584" s="50"/>
      <c r="E584" s="44"/>
    </row>
    <row r="585" spans="2:5" x14ac:dyDescent="0.3">
      <c r="B585" s="73" t="s">
        <v>9</v>
      </c>
      <c r="C585" s="13">
        <v>5</v>
      </c>
      <c r="D585" s="50"/>
      <c r="E585" s="44"/>
    </row>
    <row r="586" spans="2:5" x14ac:dyDescent="0.3">
      <c r="B586" s="73" t="s">
        <v>0</v>
      </c>
      <c r="C586" s="13">
        <v>2</v>
      </c>
      <c r="D586" s="50"/>
      <c r="E586" s="44"/>
    </row>
    <row r="587" spans="2:5" x14ac:dyDescent="0.3">
      <c r="B587" s="73" t="s">
        <v>4</v>
      </c>
      <c r="C587" s="13">
        <v>3</v>
      </c>
      <c r="D587" s="50"/>
      <c r="E587" s="44"/>
    </row>
    <row r="588" spans="2:5" x14ac:dyDescent="0.3">
      <c r="B588" s="28" t="s">
        <v>5</v>
      </c>
      <c r="C588" s="13">
        <v>20</v>
      </c>
      <c r="D588" s="50"/>
      <c r="E588" s="44"/>
    </row>
    <row r="589" spans="2:5" x14ac:dyDescent="0.3">
      <c r="B589" s="73" t="s">
        <v>2</v>
      </c>
      <c r="C589" s="13">
        <v>13</v>
      </c>
      <c r="D589" s="50"/>
      <c r="E589" s="44"/>
    </row>
    <row r="590" spans="2:5" x14ac:dyDescent="0.3">
      <c r="B590" s="73" t="s">
        <v>1</v>
      </c>
      <c r="C590" s="13">
        <v>7</v>
      </c>
      <c r="D590" s="50"/>
      <c r="E590" s="44"/>
    </row>
    <row r="591" spans="2:5" x14ac:dyDescent="0.3">
      <c r="B591" s="33" t="s">
        <v>100</v>
      </c>
      <c r="C591" s="34">
        <v>60</v>
      </c>
      <c r="D591" s="42">
        <f>C592/C591</f>
        <v>0.25</v>
      </c>
      <c r="E591" s="43">
        <f>C592/(C591-C596-C597)</f>
        <v>0.41666666666666669</v>
      </c>
    </row>
    <row r="592" spans="2:5" x14ac:dyDescent="0.3">
      <c r="B592" s="28" t="s">
        <v>6</v>
      </c>
      <c r="C592" s="13">
        <v>15</v>
      </c>
      <c r="D592" s="50"/>
      <c r="E592" s="44"/>
    </row>
    <row r="593" spans="2:5" x14ac:dyDescent="0.3">
      <c r="B593" s="28" t="s">
        <v>3</v>
      </c>
      <c r="C593" s="13">
        <v>20</v>
      </c>
      <c r="D593" s="50"/>
      <c r="E593" s="44"/>
    </row>
    <row r="594" spans="2:5" x14ac:dyDescent="0.3">
      <c r="B594" s="73" t="s">
        <v>9</v>
      </c>
      <c r="C594" s="13">
        <v>20</v>
      </c>
      <c r="D594" s="50"/>
      <c r="E594" s="44"/>
    </row>
    <row r="595" spans="2:5" x14ac:dyDescent="0.3">
      <c r="B595" s="28" t="s">
        <v>5</v>
      </c>
      <c r="C595" s="13">
        <v>25</v>
      </c>
      <c r="D595" s="50"/>
      <c r="E595" s="44"/>
    </row>
    <row r="596" spans="2:5" x14ac:dyDescent="0.3">
      <c r="B596" s="73" t="s">
        <v>2</v>
      </c>
      <c r="C596" s="13">
        <v>23</v>
      </c>
      <c r="D596" s="50"/>
      <c r="E596" s="44"/>
    </row>
    <row r="597" spans="2:5" x14ac:dyDescent="0.3">
      <c r="B597" s="73" t="s">
        <v>1</v>
      </c>
      <c r="C597" s="13">
        <v>1</v>
      </c>
      <c r="D597" s="50"/>
      <c r="E597" s="44"/>
    </row>
    <row r="598" spans="2:5" x14ac:dyDescent="0.3">
      <c r="B598" s="73" t="s">
        <v>4</v>
      </c>
      <c r="C598" s="13">
        <v>1</v>
      </c>
      <c r="D598" s="50"/>
      <c r="E598" s="44"/>
    </row>
    <row r="599" spans="2:5" x14ac:dyDescent="0.3">
      <c r="B599" s="33" t="s">
        <v>48</v>
      </c>
      <c r="C599" s="34">
        <v>116</v>
      </c>
      <c r="D599" s="42">
        <f>C600/C599</f>
        <v>0.63793103448275867</v>
      </c>
      <c r="E599" s="43">
        <f>C600/(C599-C604-C605)</f>
        <v>0.72549019607843135</v>
      </c>
    </row>
    <row r="600" spans="2:5" x14ac:dyDescent="0.3">
      <c r="B600" s="28" t="s">
        <v>6</v>
      </c>
      <c r="C600" s="13">
        <v>74</v>
      </c>
      <c r="D600" s="50"/>
      <c r="E600" s="44"/>
    </row>
    <row r="601" spans="2:5" x14ac:dyDescent="0.3">
      <c r="B601" s="28" t="s">
        <v>3</v>
      </c>
      <c r="C601" s="13">
        <v>27</v>
      </c>
      <c r="D601" s="50"/>
      <c r="E601" s="44"/>
    </row>
    <row r="602" spans="2:5" x14ac:dyDescent="0.3">
      <c r="B602" s="73" t="s">
        <v>9</v>
      </c>
      <c r="C602" s="13">
        <v>27</v>
      </c>
      <c r="D602" s="50"/>
      <c r="E602" s="44"/>
    </row>
    <row r="603" spans="2:5" x14ac:dyDescent="0.3">
      <c r="B603" s="28" t="s">
        <v>5</v>
      </c>
      <c r="C603" s="13">
        <v>15</v>
      </c>
      <c r="D603" s="50"/>
      <c r="E603" s="44"/>
    </row>
    <row r="604" spans="2:5" x14ac:dyDescent="0.3">
      <c r="B604" s="73" t="s">
        <v>2</v>
      </c>
      <c r="C604" s="13">
        <v>13</v>
      </c>
      <c r="D604" s="50"/>
      <c r="E604" s="44"/>
    </row>
    <row r="605" spans="2:5" x14ac:dyDescent="0.3">
      <c r="B605" s="73" t="s">
        <v>1</v>
      </c>
      <c r="C605" s="13">
        <v>1</v>
      </c>
      <c r="D605" s="50"/>
      <c r="E605" s="44"/>
    </row>
    <row r="606" spans="2:5" x14ac:dyDescent="0.3">
      <c r="B606" s="73" t="s">
        <v>4</v>
      </c>
      <c r="C606" s="13">
        <v>1</v>
      </c>
      <c r="D606" s="50"/>
      <c r="E606" s="44"/>
    </row>
    <row r="607" spans="2:5" x14ac:dyDescent="0.3">
      <c r="B607" s="33" t="s">
        <v>49</v>
      </c>
      <c r="C607" s="34">
        <v>40</v>
      </c>
      <c r="D607" s="42">
        <f>C608/C607</f>
        <v>0.25</v>
      </c>
      <c r="E607" s="43">
        <f>C608/(C607-C612-C613)</f>
        <v>0.38461538461538464</v>
      </c>
    </row>
    <row r="608" spans="2:5" x14ac:dyDescent="0.3">
      <c r="B608" s="28" t="s">
        <v>6</v>
      </c>
      <c r="C608" s="13">
        <v>10</v>
      </c>
      <c r="D608" s="50"/>
      <c r="E608" s="44"/>
    </row>
    <row r="609" spans="2:5" x14ac:dyDescent="0.3">
      <c r="B609" s="28" t="s">
        <v>3</v>
      </c>
      <c r="C609" s="13">
        <v>16</v>
      </c>
      <c r="D609" s="50"/>
      <c r="E609" s="44"/>
    </row>
    <row r="610" spans="2:5" x14ac:dyDescent="0.3">
      <c r="B610" s="73" t="s">
        <v>9</v>
      </c>
      <c r="C610" s="13">
        <v>16</v>
      </c>
      <c r="D610" s="50"/>
      <c r="E610" s="44"/>
    </row>
    <row r="611" spans="2:5" x14ac:dyDescent="0.3">
      <c r="B611" s="28" t="s">
        <v>5</v>
      </c>
      <c r="C611" s="13">
        <v>14</v>
      </c>
      <c r="D611" s="50"/>
      <c r="E611" s="44"/>
    </row>
    <row r="612" spans="2:5" x14ac:dyDescent="0.3">
      <c r="B612" s="73" t="s">
        <v>2</v>
      </c>
      <c r="C612" s="13">
        <v>13</v>
      </c>
      <c r="D612" s="50"/>
      <c r="E612" s="44"/>
    </row>
    <row r="613" spans="2:5" x14ac:dyDescent="0.3">
      <c r="B613" s="73" t="s">
        <v>1</v>
      </c>
      <c r="C613" s="13">
        <v>1</v>
      </c>
      <c r="D613" s="50"/>
      <c r="E613" s="44"/>
    </row>
    <row r="614" spans="2:5" x14ac:dyDescent="0.3">
      <c r="B614" s="33" t="s">
        <v>53</v>
      </c>
      <c r="C614" s="34">
        <v>76</v>
      </c>
      <c r="D614" s="42">
        <f>C615/C614</f>
        <v>0.77631578947368418</v>
      </c>
      <c r="E614" s="43">
        <f>C615/(C614-C619-C620)</f>
        <v>0.88059701492537312</v>
      </c>
    </row>
    <row r="615" spans="2:5" x14ac:dyDescent="0.3">
      <c r="B615" s="28" t="s">
        <v>6</v>
      </c>
      <c r="C615" s="13">
        <v>59</v>
      </c>
      <c r="D615" s="50"/>
      <c r="E615" s="44"/>
    </row>
    <row r="616" spans="2:5" x14ac:dyDescent="0.3">
      <c r="B616" s="28" t="s">
        <v>3</v>
      </c>
      <c r="C616" s="13">
        <v>8</v>
      </c>
      <c r="D616" s="50"/>
      <c r="E616" s="44"/>
    </row>
    <row r="617" spans="2:5" x14ac:dyDescent="0.3">
      <c r="B617" s="73" t="s">
        <v>9</v>
      </c>
      <c r="C617" s="13">
        <v>8</v>
      </c>
      <c r="D617" s="50"/>
      <c r="E617" s="44"/>
    </row>
    <row r="618" spans="2:5" x14ac:dyDescent="0.3">
      <c r="B618" s="28" t="s">
        <v>5</v>
      </c>
      <c r="C618" s="13">
        <v>9</v>
      </c>
      <c r="D618" s="50"/>
      <c r="E618" s="44"/>
    </row>
    <row r="619" spans="2:5" x14ac:dyDescent="0.3">
      <c r="B619" s="73" t="s">
        <v>2</v>
      </c>
      <c r="C619" s="13">
        <v>5</v>
      </c>
      <c r="D619" s="50"/>
      <c r="E619" s="44"/>
    </row>
    <row r="620" spans="2:5" x14ac:dyDescent="0.3">
      <c r="B620" s="73" t="s">
        <v>1</v>
      </c>
      <c r="C620" s="13">
        <v>4</v>
      </c>
      <c r="D620" s="50"/>
      <c r="E620" s="44"/>
    </row>
    <row r="621" spans="2:5" x14ac:dyDescent="0.3">
      <c r="B621" s="33" t="s">
        <v>80</v>
      </c>
      <c r="C621" s="34">
        <v>64</v>
      </c>
      <c r="D621" s="42">
        <f>C622/C621</f>
        <v>0.5625</v>
      </c>
      <c r="E621" s="43">
        <f>C622/(C621-C628-C629)</f>
        <v>0.70588235294117652</v>
      </c>
    </row>
    <row r="622" spans="2:5" x14ac:dyDescent="0.3">
      <c r="B622" s="28" t="s">
        <v>6</v>
      </c>
      <c r="C622" s="13">
        <v>36</v>
      </c>
      <c r="D622" s="50"/>
      <c r="E622" s="44"/>
    </row>
    <row r="623" spans="2:5" x14ac:dyDescent="0.3">
      <c r="B623" s="28" t="s">
        <v>3</v>
      </c>
      <c r="C623" s="13">
        <v>14</v>
      </c>
      <c r="D623" s="50"/>
      <c r="E623" s="44"/>
    </row>
    <row r="624" spans="2:5" x14ac:dyDescent="0.3">
      <c r="B624" s="73" t="s">
        <v>9</v>
      </c>
      <c r="C624" s="13">
        <v>12</v>
      </c>
      <c r="D624" s="50"/>
      <c r="E624" s="44"/>
    </row>
    <row r="625" spans="2:5" x14ac:dyDescent="0.3">
      <c r="B625" s="73" t="s">
        <v>0</v>
      </c>
      <c r="C625" s="13">
        <v>1</v>
      </c>
      <c r="D625" s="50"/>
      <c r="E625" s="44"/>
    </row>
    <row r="626" spans="2:5" x14ac:dyDescent="0.3">
      <c r="B626" s="73" t="s">
        <v>4</v>
      </c>
      <c r="C626" s="13">
        <v>1</v>
      </c>
      <c r="D626" s="50"/>
      <c r="E626" s="44"/>
    </row>
    <row r="627" spans="2:5" x14ac:dyDescent="0.3">
      <c r="B627" s="28" t="s">
        <v>5</v>
      </c>
      <c r="C627" s="13">
        <v>14</v>
      </c>
      <c r="D627" s="50"/>
      <c r="E627" s="44"/>
    </row>
    <row r="628" spans="2:5" x14ac:dyDescent="0.3">
      <c r="B628" s="73" t="s">
        <v>2</v>
      </c>
      <c r="C628" s="13">
        <v>11</v>
      </c>
      <c r="D628" s="50"/>
      <c r="E628" s="44"/>
    </row>
    <row r="629" spans="2:5" x14ac:dyDescent="0.3">
      <c r="B629" s="73" t="s">
        <v>1</v>
      </c>
      <c r="C629" s="13">
        <v>2</v>
      </c>
      <c r="D629" s="50"/>
      <c r="E629" s="44"/>
    </row>
    <row r="630" spans="2:5" x14ac:dyDescent="0.3">
      <c r="B630" s="73" t="s">
        <v>4</v>
      </c>
      <c r="C630" s="13">
        <v>1</v>
      </c>
      <c r="D630" s="50"/>
      <c r="E630" s="44"/>
    </row>
    <row r="631" spans="2:5" x14ac:dyDescent="0.3">
      <c r="B631" s="33" t="s">
        <v>57</v>
      </c>
      <c r="C631" s="34">
        <v>20</v>
      </c>
      <c r="D631" s="42">
        <f>C632/C631</f>
        <v>0.6</v>
      </c>
      <c r="E631" s="43">
        <f>C632/(C631-C636-C637)</f>
        <v>0.75</v>
      </c>
    </row>
    <row r="632" spans="2:5" x14ac:dyDescent="0.3">
      <c r="B632" s="28" t="s">
        <v>6</v>
      </c>
      <c r="C632" s="13">
        <v>12</v>
      </c>
      <c r="D632" s="50"/>
      <c r="E632" s="44"/>
    </row>
    <row r="633" spans="2:5" x14ac:dyDescent="0.3">
      <c r="B633" s="28" t="s">
        <v>3</v>
      </c>
      <c r="C633" s="13">
        <v>4</v>
      </c>
      <c r="D633" s="50"/>
      <c r="E633" s="44"/>
    </row>
    <row r="634" spans="2:5" x14ac:dyDescent="0.3">
      <c r="B634" s="73" t="s">
        <v>9</v>
      </c>
      <c r="C634" s="13">
        <v>4</v>
      </c>
      <c r="D634" s="50"/>
      <c r="E634" s="44"/>
    </row>
    <row r="635" spans="2:5" x14ac:dyDescent="0.3">
      <c r="B635" s="28" t="s">
        <v>5</v>
      </c>
      <c r="C635" s="13">
        <v>4</v>
      </c>
      <c r="D635" s="50"/>
      <c r="E635" s="44"/>
    </row>
    <row r="636" spans="2:5" x14ac:dyDescent="0.3">
      <c r="B636" s="73" t="s">
        <v>2</v>
      </c>
      <c r="C636" s="13">
        <v>2</v>
      </c>
      <c r="D636" s="50"/>
      <c r="E636" s="44"/>
    </row>
    <row r="637" spans="2:5" x14ac:dyDescent="0.3">
      <c r="B637" s="73" t="s">
        <v>1</v>
      </c>
      <c r="C637" s="13">
        <v>2</v>
      </c>
      <c r="D637" s="50"/>
      <c r="E637" s="44"/>
    </row>
    <row r="638" spans="2:5" x14ac:dyDescent="0.3">
      <c r="B638" s="33" t="s">
        <v>52</v>
      </c>
      <c r="C638" s="34">
        <v>168</v>
      </c>
      <c r="D638" s="42">
        <f>C639/C638</f>
        <v>0.13095238095238096</v>
      </c>
      <c r="E638" s="43">
        <f>C639/(C638-C645-C646)</f>
        <v>0.27500000000000002</v>
      </c>
    </row>
    <row r="639" spans="2:5" x14ac:dyDescent="0.3">
      <c r="B639" s="28" t="s">
        <v>6</v>
      </c>
      <c r="C639" s="13">
        <v>22</v>
      </c>
      <c r="D639" s="50"/>
      <c r="E639" s="44"/>
    </row>
    <row r="640" spans="2:5" x14ac:dyDescent="0.3">
      <c r="B640" s="28" t="s">
        <v>3</v>
      </c>
      <c r="C640" s="13">
        <v>57</v>
      </c>
      <c r="D640" s="50"/>
      <c r="E640" s="44"/>
    </row>
    <row r="641" spans="2:5" x14ac:dyDescent="0.3">
      <c r="B641" s="73" t="s">
        <v>9</v>
      </c>
      <c r="C641" s="13">
        <v>53</v>
      </c>
      <c r="D641" s="50"/>
      <c r="E641" s="44"/>
    </row>
    <row r="642" spans="2:5" x14ac:dyDescent="0.3">
      <c r="B642" s="73" t="s">
        <v>0</v>
      </c>
      <c r="C642" s="13">
        <v>3</v>
      </c>
      <c r="D642" s="50"/>
      <c r="E642" s="44"/>
    </row>
    <row r="643" spans="2:5" x14ac:dyDescent="0.3">
      <c r="B643" s="73" t="s">
        <v>4</v>
      </c>
      <c r="C643" s="13">
        <v>1</v>
      </c>
      <c r="D643" s="50"/>
      <c r="E643" s="44"/>
    </row>
    <row r="644" spans="2:5" x14ac:dyDescent="0.3">
      <c r="B644" s="28" t="s">
        <v>5</v>
      </c>
      <c r="C644" s="13">
        <v>89</v>
      </c>
      <c r="D644" s="50"/>
      <c r="E644" s="44"/>
    </row>
    <row r="645" spans="2:5" x14ac:dyDescent="0.3">
      <c r="B645" s="73" t="s">
        <v>2</v>
      </c>
      <c r="C645" s="13">
        <v>83</v>
      </c>
      <c r="D645" s="50"/>
      <c r="E645" s="44"/>
    </row>
    <row r="646" spans="2:5" x14ac:dyDescent="0.3">
      <c r="B646" s="73" t="s">
        <v>1</v>
      </c>
      <c r="C646" s="13">
        <v>5</v>
      </c>
      <c r="D646" s="50"/>
      <c r="E646" s="44"/>
    </row>
    <row r="647" spans="2:5" x14ac:dyDescent="0.3">
      <c r="B647" s="73" t="s">
        <v>4</v>
      </c>
      <c r="C647" s="13">
        <v>1</v>
      </c>
      <c r="D647" s="50"/>
      <c r="E647" s="44"/>
    </row>
    <row r="648" spans="2:5" x14ac:dyDescent="0.3">
      <c r="B648" s="33" t="s">
        <v>59</v>
      </c>
      <c r="C648" s="34">
        <v>80</v>
      </c>
      <c r="D648" s="42">
        <f>C649/C648</f>
        <v>0.3</v>
      </c>
      <c r="E648" s="43">
        <f>C649/(C648-C655-C656)</f>
        <v>0.70588235294117652</v>
      </c>
    </row>
    <row r="649" spans="2:5" x14ac:dyDescent="0.3">
      <c r="B649" s="28" t="s">
        <v>6</v>
      </c>
      <c r="C649" s="13">
        <v>24</v>
      </c>
      <c r="D649" s="50"/>
      <c r="E649" s="44"/>
    </row>
    <row r="650" spans="2:5" x14ac:dyDescent="0.3">
      <c r="B650" s="28" t="s">
        <v>3</v>
      </c>
      <c r="C650" s="13">
        <v>7</v>
      </c>
      <c r="D650" s="50"/>
      <c r="E650" s="44"/>
    </row>
    <row r="651" spans="2:5" x14ac:dyDescent="0.3">
      <c r="B651" s="73" t="s">
        <v>9</v>
      </c>
      <c r="C651" s="13">
        <v>5</v>
      </c>
      <c r="D651" s="50"/>
      <c r="E651" s="44"/>
    </row>
    <row r="652" spans="2:5" x14ac:dyDescent="0.3">
      <c r="B652" s="73" t="s">
        <v>0</v>
      </c>
      <c r="C652" s="13">
        <v>1</v>
      </c>
      <c r="D652" s="50"/>
      <c r="E652" s="44"/>
    </row>
    <row r="653" spans="2:5" x14ac:dyDescent="0.3">
      <c r="B653" s="73" t="s">
        <v>4</v>
      </c>
      <c r="C653" s="13">
        <v>1</v>
      </c>
      <c r="D653" s="50"/>
      <c r="E653" s="44"/>
    </row>
    <row r="654" spans="2:5" x14ac:dyDescent="0.3">
      <c r="B654" s="28" t="s">
        <v>5</v>
      </c>
      <c r="C654" s="13">
        <v>49</v>
      </c>
      <c r="D654" s="50"/>
      <c r="E654" s="44"/>
    </row>
    <row r="655" spans="2:5" x14ac:dyDescent="0.3">
      <c r="B655" s="73" t="s">
        <v>2</v>
      </c>
      <c r="C655" s="13">
        <v>42</v>
      </c>
      <c r="D655" s="50"/>
      <c r="E655" s="44"/>
    </row>
    <row r="656" spans="2:5" x14ac:dyDescent="0.3">
      <c r="B656" s="73" t="s">
        <v>1</v>
      </c>
      <c r="C656" s="13">
        <v>4</v>
      </c>
      <c r="D656" s="50"/>
      <c r="E656" s="44"/>
    </row>
    <row r="657" spans="2:5" x14ac:dyDescent="0.3">
      <c r="B657" s="73" t="s">
        <v>4</v>
      </c>
      <c r="C657" s="13">
        <v>3</v>
      </c>
      <c r="D657" s="50"/>
      <c r="E657" s="44"/>
    </row>
    <row r="658" spans="2:5" x14ac:dyDescent="0.3">
      <c r="B658" s="33" t="s">
        <v>62</v>
      </c>
      <c r="C658" s="34">
        <v>56</v>
      </c>
      <c r="D658" s="42">
        <f>C659/C658</f>
        <v>0.7142857142857143</v>
      </c>
      <c r="E658" s="43">
        <f>C659/(C658-C664-C665)</f>
        <v>0.78431372549019607</v>
      </c>
    </row>
    <row r="659" spans="2:5" x14ac:dyDescent="0.3">
      <c r="B659" s="28" t="s">
        <v>6</v>
      </c>
      <c r="C659" s="13">
        <v>40</v>
      </c>
      <c r="D659" s="50"/>
      <c r="E659" s="44"/>
    </row>
    <row r="660" spans="2:5" x14ac:dyDescent="0.3">
      <c r="B660" s="28" t="s">
        <v>3</v>
      </c>
      <c r="C660" s="13">
        <v>10</v>
      </c>
      <c r="D660" s="50"/>
      <c r="E660" s="44"/>
    </row>
    <row r="661" spans="2:5" x14ac:dyDescent="0.3">
      <c r="B661" s="73" t="s">
        <v>9</v>
      </c>
      <c r="C661" s="13">
        <v>8</v>
      </c>
      <c r="D661" s="50"/>
      <c r="E661" s="44"/>
    </row>
    <row r="662" spans="2:5" x14ac:dyDescent="0.3">
      <c r="B662" s="73" t="s">
        <v>4</v>
      </c>
      <c r="C662" s="13">
        <v>2</v>
      </c>
      <c r="D662" s="50"/>
      <c r="E662" s="44"/>
    </row>
    <row r="663" spans="2:5" x14ac:dyDescent="0.3">
      <c r="B663" s="28" t="s">
        <v>5</v>
      </c>
      <c r="C663" s="13">
        <v>6</v>
      </c>
      <c r="D663" s="50"/>
      <c r="E663" s="44"/>
    </row>
    <row r="664" spans="2:5" x14ac:dyDescent="0.3">
      <c r="B664" s="73" t="s">
        <v>2</v>
      </c>
      <c r="C664" s="13">
        <v>3</v>
      </c>
      <c r="D664" s="50"/>
      <c r="E664" s="44"/>
    </row>
    <row r="665" spans="2:5" x14ac:dyDescent="0.3">
      <c r="B665" s="73" t="s">
        <v>1</v>
      </c>
      <c r="C665" s="13">
        <v>2</v>
      </c>
      <c r="D665" s="50"/>
      <c r="E665" s="44"/>
    </row>
    <row r="666" spans="2:5" x14ac:dyDescent="0.3">
      <c r="B666" s="73" t="s">
        <v>0</v>
      </c>
      <c r="C666" s="13">
        <v>1</v>
      </c>
      <c r="D666" s="50"/>
      <c r="E666" s="44"/>
    </row>
    <row r="667" spans="2:5" x14ac:dyDescent="0.3">
      <c r="B667" s="33" t="s">
        <v>65</v>
      </c>
      <c r="C667" s="34">
        <v>156</v>
      </c>
      <c r="D667" s="42">
        <f>C668/C667</f>
        <v>0.35256410256410259</v>
      </c>
      <c r="E667" s="43">
        <f>C668/(C667-C670-C675-C676)</f>
        <v>0.5670103092783505</v>
      </c>
    </row>
    <row r="668" spans="2:5" x14ac:dyDescent="0.3">
      <c r="B668" s="28" t="s">
        <v>6</v>
      </c>
      <c r="C668" s="13">
        <v>55</v>
      </c>
      <c r="D668" s="50"/>
      <c r="E668" s="44"/>
    </row>
    <row r="669" spans="2:5" x14ac:dyDescent="0.3">
      <c r="B669" s="28" t="s">
        <v>3</v>
      </c>
      <c r="C669" s="13">
        <v>42</v>
      </c>
      <c r="D669" s="50"/>
      <c r="E669" s="44"/>
    </row>
    <row r="670" spans="2:5" x14ac:dyDescent="0.3">
      <c r="B670" s="73" t="s">
        <v>2</v>
      </c>
      <c r="C670" s="13">
        <v>2</v>
      </c>
      <c r="D670" s="50"/>
      <c r="E670" s="44"/>
    </row>
    <row r="671" spans="2:5" x14ac:dyDescent="0.3">
      <c r="B671" s="73" t="s">
        <v>9</v>
      </c>
      <c r="C671" s="13">
        <v>38</v>
      </c>
      <c r="D671" s="50"/>
      <c r="E671" s="44"/>
    </row>
    <row r="672" spans="2:5" x14ac:dyDescent="0.3">
      <c r="B672" s="73" t="s">
        <v>0</v>
      </c>
      <c r="C672" s="13">
        <v>1</v>
      </c>
      <c r="D672" s="50"/>
      <c r="E672" s="44"/>
    </row>
    <row r="673" spans="2:5" x14ac:dyDescent="0.3">
      <c r="B673" s="73" t="s">
        <v>4</v>
      </c>
      <c r="C673" s="13">
        <v>1</v>
      </c>
      <c r="D673" s="50"/>
      <c r="E673" s="44"/>
    </row>
    <row r="674" spans="2:5" x14ac:dyDescent="0.3">
      <c r="B674" s="28" t="s">
        <v>5</v>
      </c>
      <c r="C674" s="13">
        <v>59</v>
      </c>
      <c r="D674" s="50"/>
      <c r="E674" s="44"/>
    </row>
    <row r="675" spans="2:5" x14ac:dyDescent="0.3">
      <c r="B675" s="73" t="s">
        <v>2</v>
      </c>
      <c r="C675" s="13">
        <v>45</v>
      </c>
      <c r="D675" s="50"/>
      <c r="E675" s="44"/>
    </row>
    <row r="676" spans="2:5" x14ac:dyDescent="0.3">
      <c r="B676" s="73" t="s">
        <v>1</v>
      </c>
      <c r="C676" s="13">
        <v>12</v>
      </c>
      <c r="D676" s="50"/>
      <c r="E676" s="44"/>
    </row>
    <row r="677" spans="2:5" x14ac:dyDescent="0.3">
      <c r="B677" s="73" t="s">
        <v>0</v>
      </c>
      <c r="C677" s="13">
        <v>1</v>
      </c>
      <c r="D677" s="50"/>
      <c r="E677" s="44"/>
    </row>
    <row r="678" spans="2:5" x14ac:dyDescent="0.3">
      <c r="B678" s="73" t="s">
        <v>4</v>
      </c>
      <c r="C678" s="13">
        <v>1</v>
      </c>
      <c r="D678" s="50"/>
      <c r="E678" s="44"/>
    </row>
    <row r="679" spans="2:5" x14ac:dyDescent="0.3">
      <c r="B679" s="33" t="s">
        <v>67</v>
      </c>
      <c r="C679" s="34">
        <v>20</v>
      </c>
      <c r="D679" s="42">
        <f>C680/C679</f>
        <v>0.7</v>
      </c>
      <c r="E679" s="43">
        <f>C680/(C679-C682)</f>
        <v>0.93333333333333335</v>
      </c>
    </row>
    <row r="680" spans="2:5" x14ac:dyDescent="0.3">
      <c r="B680" s="28" t="s">
        <v>6</v>
      </c>
      <c r="C680" s="13">
        <v>14</v>
      </c>
      <c r="D680" s="50"/>
      <c r="E680" s="44"/>
    </row>
    <row r="681" spans="2:5" x14ac:dyDescent="0.3">
      <c r="B681" s="28" t="s">
        <v>5</v>
      </c>
      <c r="C681" s="13">
        <v>6</v>
      </c>
      <c r="D681" s="50"/>
      <c r="E681" s="44"/>
    </row>
    <row r="682" spans="2:5" x14ac:dyDescent="0.3">
      <c r="B682" s="73" t="s">
        <v>2</v>
      </c>
      <c r="C682" s="13">
        <v>5</v>
      </c>
      <c r="D682" s="50"/>
      <c r="E682" s="44"/>
    </row>
    <row r="683" spans="2:5" x14ac:dyDescent="0.3">
      <c r="B683" s="73" t="s">
        <v>4</v>
      </c>
      <c r="C683" s="13">
        <v>1</v>
      </c>
      <c r="D683" s="50"/>
      <c r="E683" s="44"/>
    </row>
    <row r="684" spans="2:5" x14ac:dyDescent="0.3">
      <c r="B684" s="33" t="s">
        <v>75</v>
      </c>
      <c r="C684" s="34">
        <v>64</v>
      </c>
      <c r="D684" s="42">
        <f>C685/C684</f>
        <v>0.171875</v>
      </c>
      <c r="E684" s="43">
        <f>C685/(C684-C690-C691)</f>
        <v>0.33333333333333331</v>
      </c>
    </row>
    <row r="685" spans="2:5" x14ac:dyDescent="0.3">
      <c r="B685" s="28" t="s">
        <v>6</v>
      </c>
      <c r="C685" s="13">
        <v>11</v>
      </c>
      <c r="D685" s="50"/>
      <c r="E685" s="44"/>
    </row>
    <row r="686" spans="2:5" x14ac:dyDescent="0.3">
      <c r="B686" s="28" t="s">
        <v>3</v>
      </c>
      <c r="C686" s="13">
        <v>21</v>
      </c>
      <c r="D686" s="50"/>
      <c r="E686" s="44"/>
    </row>
    <row r="687" spans="2:5" x14ac:dyDescent="0.3">
      <c r="B687" s="73" t="s">
        <v>9</v>
      </c>
      <c r="C687" s="13">
        <v>20</v>
      </c>
      <c r="D687" s="50"/>
      <c r="E687" s="44"/>
    </row>
    <row r="688" spans="2:5" x14ac:dyDescent="0.3">
      <c r="B688" s="73" t="s">
        <v>0</v>
      </c>
      <c r="C688" s="13">
        <v>1</v>
      </c>
      <c r="D688" s="50"/>
      <c r="E688" s="44"/>
    </row>
    <row r="689" spans="2:5" x14ac:dyDescent="0.3">
      <c r="B689" s="28" t="s">
        <v>5</v>
      </c>
      <c r="C689" s="13">
        <v>32</v>
      </c>
      <c r="D689" s="50"/>
      <c r="E689" s="44"/>
    </row>
    <row r="690" spans="2:5" x14ac:dyDescent="0.3">
      <c r="B690" s="73" t="s">
        <v>2</v>
      </c>
      <c r="C690" s="13">
        <v>29</v>
      </c>
      <c r="D690" s="50"/>
      <c r="E690" s="44"/>
    </row>
    <row r="691" spans="2:5" x14ac:dyDescent="0.3">
      <c r="B691" s="73" t="s">
        <v>1</v>
      </c>
      <c r="C691" s="13">
        <v>2</v>
      </c>
      <c r="D691" s="50"/>
      <c r="E691" s="44"/>
    </row>
    <row r="692" spans="2:5" x14ac:dyDescent="0.3">
      <c r="B692" s="73" t="s">
        <v>4</v>
      </c>
      <c r="C692" s="13">
        <v>1</v>
      </c>
      <c r="D692" s="50"/>
      <c r="E692" s="44"/>
    </row>
    <row r="693" spans="2:5" x14ac:dyDescent="0.3">
      <c r="B693" s="33" t="s">
        <v>58</v>
      </c>
      <c r="C693" s="34">
        <v>184</v>
      </c>
      <c r="D693" s="42">
        <f>C694/C693</f>
        <v>0.21739130434782608</v>
      </c>
      <c r="E693" s="43">
        <f>C694/(C693-C699-C700)</f>
        <v>0.43010752688172044</v>
      </c>
    </row>
    <row r="694" spans="2:5" x14ac:dyDescent="0.3">
      <c r="B694" s="28" t="s">
        <v>6</v>
      </c>
      <c r="C694" s="13">
        <v>40</v>
      </c>
      <c r="D694" s="50"/>
      <c r="E694" s="44"/>
    </row>
    <row r="695" spans="2:5" x14ac:dyDescent="0.3">
      <c r="B695" s="28" t="s">
        <v>3</v>
      </c>
      <c r="C695" s="13">
        <v>51</v>
      </c>
      <c r="D695" s="50"/>
      <c r="E695" s="44"/>
    </row>
    <row r="696" spans="2:5" x14ac:dyDescent="0.3">
      <c r="B696" s="73" t="s">
        <v>9</v>
      </c>
      <c r="C696" s="13">
        <v>46</v>
      </c>
      <c r="D696" s="50"/>
      <c r="E696" s="44"/>
    </row>
    <row r="697" spans="2:5" x14ac:dyDescent="0.3">
      <c r="B697" s="73" t="s">
        <v>0</v>
      </c>
      <c r="C697" s="13">
        <v>5</v>
      </c>
      <c r="D697" s="50"/>
      <c r="E697" s="44"/>
    </row>
    <row r="698" spans="2:5" x14ac:dyDescent="0.3">
      <c r="B698" s="28" t="s">
        <v>5</v>
      </c>
      <c r="C698" s="13">
        <v>93</v>
      </c>
      <c r="D698" s="50"/>
      <c r="E698" s="44"/>
    </row>
    <row r="699" spans="2:5" x14ac:dyDescent="0.3">
      <c r="B699" s="73" t="s">
        <v>2</v>
      </c>
      <c r="C699" s="13">
        <v>76</v>
      </c>
      <c r="D699" s="50"/>
      <c r="E699" s="44"/>
    </row>
    <row r="700" spans="2:5" x14ac:dyDescent="0.3">
      <c r="B700" s="73" t="s">
        <v>1</v>
      </c>
      <c r="C700" s="13">
        <v>15</v>
      </c>
      <c r="D700" s="50"/>
      <c r="E700" s="44"/>
    </row>
    <row r="701" spans="2:5" x14ac:dyDescent="0.3">
      <c r="B701" s="73" t="s">
        <v>4</v>
      </c>
      <c r="C701" s="13">
        <v>2</v>
      </c>
      <c r="D701" s="50"/>
      <c r="E701" s="44"/>
    </row>
    <row r="702" spans="2:5" x14ac:dyDescent="0.3">
      <c r="B702" s="33" t="s">
        <v>38</v>
      </c>
      <c r="C702" s="34">
        <v>32</v>
      </c>
      <c r="D702" s="42">
        <f>C703/C702</f>
        <v>0.71875</v>
      </c>
      <c r="E702" s="43">
        <f>C703/(C702-C705-C706)</f>
        <v>1</v>
      </c>
    </row>
    <row r="703" spans="2:5" x14ac:dyDescent="0.3">
      <c r="B703" s="28" t="s">
        <v>6</v>
      </c>
      <c r="C703" s="13">
        <v>23</v>
      </c>
      <c r="D703" s="50"/>
      <c r="E703" s="44"/>
    </row>
    <row r="704" spans="2:5" x14ac:dyDescent="0.3">
      <c r="B704" s="28" t="s">
        <v>5</v>
      </c>
      <c r="C704" s="13">
        <v>9</v>
      </c>
      <c r="D704" s="50"/>
      <c r="E704" s="44"/>
    </row>
    <row r="705" spans="2:5" x14ac:dyDescent="0.3">
      <c r="B705" s="73" t="s">
        <v>2</v>
      </c>
      <c r="C705" s="13">
        <v>8</v>
      </c>
      <c r="D705" s="50"/>
      <c r="E705" s="44"/>
    </row>
    <row r="706" spans="2:5" x14ac:dyDescent="0.3">
      <c r="B706" s="73" t="s">
        <v>1</v>
      </c>
      <c r="C706" s="13">
        <v>1</v>
      </c>
      <c r="D706" s="50"/>
      <c r="E706" s="44"/>
    </row>
    <row r="707" spans="2:5" x14ac:dyDescent="0.3">
      <c r="B707" s="33" t="s">
        <v>71</v>
      </c>
      <c r="C707" s="34">
        <v>48</v>
      </c>
      <c r="D707" s="42">
        <f>C708/C707</f>
        <v>0.66666666666666663</v>
      </c>
      <c r="E707" s="43">
        <f>C708/(C707-C713-C714)</f>
        <v>0.84210526315789469</v>
      </c>
    </row>
    <row r="708" spans="2:5" x14ac:dyDescent="0.3">
      <c r="B708" s="28" t="s">
        <v>6</v>
      </c>
      <c r="C708" s="13">
        <v>32</v>
      </c>
      <c r="D708" s="50"/>
      <c r="E708" s="44"/>
    </row>
    <row r="709" spans="2:5" x14ac:dyDescent="0.3">
      <c r="B709" s="28" t="s">
        <v>3</v>
      </c>
      <c r="C709" s="13">
        <v>5</v>
      </c>
      <c r="D709" s="50"/>
      <c r="E709" s="44"/>
    </row>
    <row r="710" spans="2:5" x14ac:dyDescent="0.3">
      <c r="B710" s="73" t="s">
        <v>9</v>
      </c>
      <c r="C710" s="13">
        <v>4</v>
      </c>
      <c r="D710" s="50"/>
      <c r="E710" s="44"/>
    </row>
    <row r="711" spans="2:5" x14ac:dyDescent="0.3">
      <c r="B711" s="73" t="s">
        <v>4</v>
      </c>
      <c r="C711" s="13">
        <v>1</v>
      </c>
      <c r="D711" s="50"/>
      <c r="E711" s="44"/>
    </row>
    <row r="712" spans="2:5" x14ac:dyDescent="0.3">
      <c r="B712" s="28" t="s">
        <v>5</v>
      </c>
      <c r="C712" s="13">
        <v>11</v>
      </c>
      <c r="D712" s="50"/>
      <c r="E712" s="44"/>
    </row>
    <row r="713" spans="2:5" x14ac:dyDescent="0.3">
      <c r="B713" s="73" t="s">
        <v>2</v>
      </c>
      <c r="C713" s="13">
        <v>9</v>
      </c>
      <c r="D713" s="50"/>
      <c r="E713" s="44"/>
    </row>
    <row r="714" spans="2:5" x14ac:dyDescent="0.3">
      <c r="B714" s="73" t="s">
        <v>1</v>
      </c>
      <c r="C714" s="13">
        <v>1</v>
      </c>
      <c r="D714" s="50"/>
      <c r="E714" s="44"/>
    </row>
    <row r="715" spans="2:5" x14ac:dyDescent="0.3">
      <c r="B715" s="73" t="s">
        <v>4</v>
      </c>
      <c r="C715" s="13">
        <v>1</v>
      </c>
      <c r="D715" s="50"/>
      <c r="E715" s="44"/>
    </row>
    <row r="716" spans="2:5" x14ac:dyDescent="0.3">
      <c r="B716" s="33" t="s">
        <v>76</v>
      </c>
      <c r="C716" s="34">
        <v>48</v>
      </c>
      <c r="D716" s="42">
        <f>C717/C716</f>
        <v>0.64583333333333337</v>
      </c>
      <c r="E716" s="43">
        <f>C717/(C716-C721-C722)</f>
        <v>0.81578947368421051</v>
      </c>
    </row>
    <row r="717" spans="2:5" x14ac:dyDescent="0.3">
      <c r="B717" s="28" t="s">
        <v>6</v>
      </c>
      <c r="C717" s="13">
        <v>31</v>
      </c>
      <c r="D717" s="50"/>
      <c r="E717" s="44"/>
    </row>
    <row r="718" spans="2:5" x14ac:dyDescent="0.3">
      <c r="B718" s="28" t="s">
        <v>3</v>
      </c>
      <c r="C718" s="13">
        <v>4</v>
      </c>
      <c r="D718" s="50"/>
      <c r="E718" s="44"/>
    </row>
    <row r="719" spans="2:5" x14ac:dyDescent="0.3">
      <c r="B719" s="73" t="s">
        <v>9</v>
      </c>
      <c r="C719" s="13">
        <v>4</v>
      </c>
      <c r="D719" s="50"/>
      <c r="E719" s="44"/>
    </row>
    <row r="720" spans="2:5" x14ac:dyDescent="0.3">
      <c r="B720" s="28" t="s">
        <v>5</v>
      </c>
      <c r="C720" s="13">
        <v>13</v>
      </c>
      <c r="D720" s="50"/>
      <c r="E720" s="44"/>
    </row>
    <row r="721" spans="2:5" x14ac:dyDescent="0.3">
      <c r="B721" s="73" t="s">
        <v>2</v>
      </c>
      <c r="C721" s="13">
        <v>9</v>
      </c>
      <c r="D721" s="50"/>
      <c r="E721" s="44"/>
    </row>
    <row r="722" spans="2:5" x14ac:dyDescent="0.3">
      <c r="B722" s="73" t="s">
        <v>1</v>
      </c>
      <c r="C722" s="13">
        <v>1</v>
      </c>
      <c r="D722" s="50"/>
      <c r="E722" s="44"/>
    </row>
    <row r="723" spans="2:5" ht="15" thickBot="1" x14ac:dyDescent="0.35">
      <c r="B723" s="74" t="s">
        <v>4</v>
      </c>
      <c r="C723" s="75">
        <v>3</v>
      </c>
      <c r="D723" s="50"/>
      <c r="E723" s="44"/>
    </row>
    <row r="724" spans="2:5" ht="15" thickBot="1" x14ac:dyDescent="0.35">
      <c r="B724" s="9" t="s">
        <v>12</v>
      </c>
      <c r="C724" s="10">
        <v>1769</v>
      </c>
      <c r="D724" s="11">
        <f>(C726+C735+C742+C747+C759+C766+C775+C781+C788+C797+C804+C811+C818+C830+C837+C845+C849+C857+C861+C873+C877+C885+C889+C894+C900)/C724</f>
        <v>0.37422272470322215</v>
      </c>
      <c r="E724" s="41">
        <f>(C726+C735+C742+C747+C759+C766+C775+C781+C788+C797+C804+C811+C818+C830+C837+C845+C849+C857+C861+C873+C877+C885+C889+C894+C900)/(C724-C728-C730-C731-C737-C749-C753-C754-C761-C762-C770-C777-C783-C784-C790-C792-C793-C799-C800-C806-C813-C815-C820-C824-C825-C832-C833-C839-C841-C851-C852-C863-C867-C868-C879-C880-C887-C891-C896-C904-C905)</f>
        <v>0.45940319222761972</v>
      </c>
    </row>
    <row r="725" spans="2:5" x14ac:dyDescent="0.3">
      <c r="B725" s="33" t="s">
        <v>39</v>
      </c>
      <c r="C725" s="34">
        <v>92</v>
      </c>
      <c r="D725" s="42">
        <f>C726/C725</f>
        <v>0.30434782608695654</v>
      </c>
      <c r="E725" s="43">
        <f>C726/(C725-C728-C730-C731)</f>
        <v>0.41791044776119401</v>
      </c>
    </row>
    <row r="726" spans="2:5" x14ac:dyDescent="0.3">
      <c r="B726" s="38" t="s">
        <v>6</v>
      </c>
      <c r="C726" s="13">
        <v>28</v>
      </c>
      <c r="D726" s="50"/>
      <c r="E726" s="44"/>
    </row>
    <row r="727" spans="2:5" x14ac:dyDescent="0.3">
      <c r="B727" s="38" t="s">
        <v>3</v>
      </c>
      <c r="C727" s="13">
        <v>2</v>
      </c>
      <c r="D727" s="50"/>
      <c r="E727" s="44"/>
    </row>
    <row r="728" spans="2:5" x14ac:dyDescent="0.3">
      <c r="B728" s="32" t="s">
        <v>1</v>
      </c>
      <c r="C728" s="13">
        <v>2</v>
      </c>
      <c r="D728" s="50"/>
      <c r="E728" s="44"/>
    </row>
    <row r="729" spans="2:5" x14ac:dyDescent="0.3">
      <c r="B729" s="38" t="s">
        <v>5</v>
      </c>
      <c r="C729" s="13">
        <v>62</v>
      </c>
      <c r="D729" s="50"/>
      <c r="E729" s="44"/>
    </row>
    <row r="730" spans="2:5" x14ac:dyDescent="0.3">
      <c r="B730" s="32" t="s">
        <v>2</v>
      </c>
      <c r="C730" s="13">
        <v>4</v>
      </c>
      <c r="D730" s="50"/>
      <c r="E730" s="44"/>
    </row>
    <row r="731" spans="2:5" x14ac:dyDescent="0.3">
      <c r="B731" s="32" t="s">
        <v>1</v>
      </c>
      <c r="C731" s="13">
        <v>19</v>
      </c>
      <c r="D731" s="50"/>
      <c r="E731" s="44"/>
    </row>
    <row r="732" spans="2:5" x14ac:dyDescent="0.3">
      <c r="B732" s="32" t="s">
        <v>9</v>
      </c>
      <c r="C732" s="13">
        <v>35</v>
      </c>
      <c r="D732" s="50"/>
      <c r="E732" s="44"/>
    </row>
    <row r="733" spans="2:5" x14ac:dyDescent="0.3">
      <c r="B733" s="32" t="s">
        <v>4</v>
      </c>
      <c r="C733" s="13">
        <v>4</v>
      </c>
      <c r="D733" s="50"/>
      <c r="E733" s="44"/>
    </row>
    <row r="734" spans="2:5" x14ac:dyDescent="0.3">
      <c r="B734" s="33" t="s">
        <v>40</v>
      </c>
      <c r="C734" s="34">
        <v>32</v>
      </c>
      <c r="D734" s="42">
        <f>C735/C734</f>
        <v>0.46875</v>
      </c>
      <c r="E734" s="43">
        <f>C735/(C734-C737)</f>
        <v>0.5</v>
      </c>
    </row>
    <row r="735" spans="2:5" x14ac:dyDescent="0.3">
      <c r="B735" s="38" t="s">
        <v>6</v>
      </c>
      <c r="C735" s="13">
        <v>15</v>
      </c>
      <c r="D735" s="50"/>
      <c r="E735" s="44"/>
    </row>
    <row r="736" spans="2:5" x14ac:dyDescent="0.3">
      <c r="B736" s="38" t="s">
        <v>5</v>
      </c>
      <c r="C736" s="13">
        <v>17</v>
      </c>
      <c r="D736" s="50"/>
      <c r="E736" s="44"/>
    </row>
    <row r="737" spans="2:5" x14ac:dyDescent="0.3">
      <c r="B737" s="32" t="s">
        <v>1</v>
      </c>
      <c r="C737" s="13">
        <v>2</v>
      </c>
      <c r="D737" s="50"/>
      <c r="E737" s="44"/>
    </row>
    <row r="738" spans="2:5" x14ac:dyDescent="0.3">
      <c r="B738" s="32" t="s">
        <v>9</v>
      </c>
      <c r="C738" s="13">
        <v>13</v>
      </c>
      <c r="D738" s="50"/>
      <c r="E738" s="44"/>
    </row>
    <row r="739" spans="2:5" x14ac:dyDescent="0.3">
      <c r="B739" s="32" t="s">
        <v>0</v>
      </c>
      <c r="C739" s="13">
        <v>1</v>
      </c>
      <c r="D739" s="50"/>
      <c r="E739" s="44"/>
    </row>
    <row r="740" spans="2:5" x14ac:dyDescent="0.3">
      <c r="B740" s="32" t="s">
        <v>4</v>
      </c>
      <c r="C740" s="13">
        <v>1</v>
      </c>
      <c r="D740" s="50"/>
      <c r="E740" s="44"/>
    </row>
    <row r="741" spans="2:5" x14ac:dyDescent="0.3">
      <c r="B741" s="33" t="s">
        <v>42</v>
      </c>
      <c r="C741" s="34">
        <v>64</v>
      </c>
      <c r="D741" s="42">
        <f>C742/C741</f>
        <v>0.1875</v>
      </c>
      <c r="E741" s="43">
        <f>C742/(C741)</f>
        <v>0.1875</v>
      </c>
    </row>
    <row r="742" spans="2:5" x14ac:dyDescent="0.3">
      <c r="B742" s="38" t="s">
        <v>6</v>
      </c>
      <c r="C742" s="13">
        <v>12</v>
      </c>
      <c r="D742" s="50"/>
      <c r="E742" s="44"/>
    </row>
    <row r="743" spans="2:5" x14ac:dyDescent="0.3">
      <c r="B743" s="38" t="s">
        <v>3</v>
      </c>
      <c r="C743" s="13">
        <v>52</v>
      </c>
      <c r="D743" s="50"/>
      <c r="E743" s="44"/>
    </row>
    <row r="744" spans="2:5" x14ac:dyDescent="0.3">
      <c r="B744" s="32" t="s">
        <v>9</v>
      </c>
      <c r="C744" s="13">
        <v>51</v>
      </c>
      <c r="D744" s="50"/>
      <c r="E744" s="44"/>
    </row>
    <row r="745" spans="2:5" x14ac:dyDescent="0.3">
      <c r="B745" s="32" t="s">
        <v>4</v>
      </c>
      <c r="C745" s="13">
        <v>1</v>
      </c>
      <c r="D745" s="50"/>
      <c r="E745" s="44"/>
    </row>
    <row r="746" spans="2:5" x14ac:dyDescent="0.3">
      <c r="B746" s="33" t="s">
        <v>44</v>
      </c>
      <c r="C746" s="34">
        <v>496</v>
      </c>
      <c r="D746" s="42">
        <f>C747/C746</f>
        <v>0.44153225806451613</v>
      </c>
      <c r="E746" s="43">
        <f>C747/(C746-C749-C753-C754)</f>
        <v>0.5703125</v>
      </c>
    </row>
    <row r="747" spans="2:5" x14ac:dyDescent="0.3">
      <c r="B747" s="38" t="s">
        <v>6</v>
      </c>
      <c r="C747" s="13">
        <v>219</v>
      </c>
      <c r="D747" s="50"/>
      <c r="E747" s="44"/>
    </row>
    <row r="748" spans="2:5" x14ac:dyDescent="0.3">
      <c r="B748" s="38" t="s">
        <v>3</v>
      </c>
      <c r="C748" s="13">
        <v>54</v>
      </c>
      <c r="D748" s="50"/>
      <c r="E748" s="44"/>
    </row>
    <row r="749" spans="2:5" x14ac:dyDescent="0.3">
      <c r="B749" s="32" t="s">
        <v>1</v>
      </c>
      <c r="C749" s="13">
        <v>6</v>
      </c>
      <c r="D749" s="50"/>
      <c r="E749" s="44"/>
    </row>
    <row r="750" spans="2:5" x14ac:dyDescent="0.3">
      <c r="B750" s="32" t="s">
        <v>9</v>
      </c>
      <c r="C750" s="13">
        <v>38</v>
      </c>
      <c r="D750" s="50"/>
      <c r="E750" s="44"/>
    </row>
    <row r="751" spans="2:5" x14ac:dyDescent="0.3">
      <c r="B751" s="32" t="s">
        <v>4</v>
      </c>
      <c r="C751" s="13">
        <v>10</v>
      </c>
      <c r="D751" s="50"/>
      <c r="E751" s="44"/>
    </row>
    <row r="752" spans="2:5" x14ac:dyDescent="0.3">
      <c r="B752" s="38" t="s">
        <v>5</v>
      </c>
      <c r="C752" s="13">
        <v>223</v>
      </c>
      <c r="D752" s="50"/>
      <c r="E752" s="44"/>
    </row>
    <row r="753" spans="2:5" x14ac:dyDescent="0.3">
      <c r="B753" s="32" t="s">
        <v>2</v>
      </c>
      <c r="C753" s="13">
        <v>41</v>
      </c>
      <c r="D753" s="50"/>
      <c r="E753" s="44"/>
    </row>
    <row r="754" spans="2:5" x14ac:dyDescent="0.3">
      <c r="B754" s="32" t="s">
        <v>1</v>
      </c>
      <c r="C754" s="13">
        <v>65</v>
      </c>
      <c r="D754" s="50"/>
      <c r="E754" s="44"/>
    </row>
    <row r="755" spans="2:5" x14ac:dyDescent="0.3">
      <c r="B755" s="32" t="s">
        <v>9</v>
      </c>
      <c r="C755" s="13">
        <v>67</v>
      </c>
      <c r="D755" s="50"/>
      <c r="E755" s="44"/>
    </row>
    <row r="756" spans="2:5" x14ac:dyDescent="0.3">
      <c r="B756" s="32" t="s">
        <v>0</v>
      </c>
      <c r="C756" s="13">
        <v>19</v>
      </c>
      <c r="D756" s="50"/>
      <c r="E756" s="44"/>
    </row>
    <row r="757" spans="2:5" x14ac:dyDescent="0.3">
      <c r="B757" s="32" t="s">
        <v>4</v>
      </c>
      <c r="C757" s="13">
        <v>31</v>
      </c>
      <c r="D757" s="50"/>
      <c r="E757" s="44"/>
    </row>
    <row r="758" spans="2:5" x14ac:dyDescent="0.3">
      <c r="B758" s="33" t="s">
        <v>46</v>
      </c>
      <c r="C758" s="34">
        <v>12</v>
      </c>
      <c r="D758" s="42">
        <f>C759/C758</f>
        <v>0.41666666666666669</v>
      </c>
      <c r="E758" s="43">
        <f>C759/(C758-C761-C762)</f>
        <v>0.7142857142857143</v>
      </c>
    </row>
    <row r="759" spans="2:5" x14ac:dyDescent="0.3">
      <c r="B759" s="38" t="s">
        <v>6</v>
      </c>
      <c r="C759" s="13">
        <v>5</v>
      </c>
      <c r="D759" s="50"/>
      <c r="E759" s="44"/>
    </row>
    <row r="760" spans="2:5" x14ac:dyDescent="0.3">
      <c r="B760" s="38" t="s">
        <v>5</v>
      </c>
      <c r="C760" s="13">
        <v>7</v>
      </c>
      <c r="D760" s="50"/>
      <c r="E760" s="44"/>
    </row>
    <row r="761" spans="2:5" x14ac:dyDescent="0.3">
      <c r="B761" s="32" t="s">
        <v>2</v>
      </c>
      <c r="C761" s="13">
        <v>3</v>
      </c>
      <c r="D761" s="50"/>
      <c r="E761" s="44"/>
    </row>
    <row r="762" spans="2:5" x14ac:dyDescent="0.3">
      <c r="B762" s="32" t="s">
        <v>1</v>
      </c>
      <c r="C762" s="13">
        <v>2</v>
      </c>
      <c r="D762" s="50"/>
      <c r="E762" s="44"/>
    </row>
    <row r="763" spans="2:5" x14ac:dyDescent="0.3">
      <c r="B763" s="32" t="s">
        <v>9</v>
      </c>
      <c r="C763" s="13">
        <v>1</v>
      </c>
      <c r="D763" s="50"/>
      <c r="E763" s="44"/>
    </row>
    <row r="764" spans="2:5" x14ac:dyDescent="0.3">
      <c r="B764" s="32" t="s">
        <v>4</v>
      </c>
      <c r="C764" s="13">
        <v>1</v>
      </c>
      <c r="D764" s="50"/>
      <c r="E764" s="44"/>
    </row>
    <row r="765" spans="2:5" x14ac:dyDescent="0.3">
      <c r="B765" s="33" t="s">
        <v>47</v>
      </c>
      <c r="C765" s="34">
        <v>104</v>
      </c>
      <c r="D765" s="42">
        <f>C766/C765</f>
        <v>0.16346153846153846</v>
      </c>
      <c r="E765" s="43">
        <f>C766/(C765-C770)</f>
        <v>0.17346938775510204</v>
      </c>
    </row>
    <row r="766" spans="2:5" x14ac:dyDescent="0.3">
      <c r="B766" s="38" t="s">
        <v>6</v>
      </c>
      <c r="C766" s="13">
        <v>17</v>
      </c>
      <c r="D766" s="50"/>
      <c r="E766" s="44"/>
    </row>
    <row r="767" spans="2:5" x14ac:dyDescent="0.3">
      <c r="B767" s="38" t="s">
        <v>3</v>
      </c>
      <c r="C767" s="13">
        <v>52</v>
      </c>
      <c r="D767" s="50"/>
      <c r="E767" s="44"/>
    </row>
    <row r="768" spans="2:5" x14ac:dyDescent="0.3">
      <c r="B768" s="32" t="s">
        <v>9</v>
      </c>
      <c r="C768" s="13">
        <v>52</v>
      </c>
      <c r="D768" s="50"/>
      <c r="E768" s="44"/>
    </row>
    <row r="769" spans="2:5" x14ac:dyDescent="0.3">
      <c r="B769" s="38" t="s">
        <v>5</v>
      </c>
      <c r="C769" s="13">
        <v>35</v>
      </c>
      <c r="D769" s="50"/>
      <c r="E769" s="44"/>
    </row>
    <row r="770" spans="2:5" x14ac:dyDescent="0.3">
      <c r="B770" s="32" t="s">
        <v>1</v>
      </c>
      <c r="C770" s="13">
        <v>6</v>
      </c>
      <c r="D770" s="50"/>
      <c r="E770" s="44"/>
    </row>
    <row r="771" spans="2:5" x14ac:dyDescent="0.3">
      <c r="B771" s="32" t="s">
        <v>9</v>
      </c>
      <c r="C771" s="13">
        <v>26</v>
      </c>
      <c r="D771" s="50"/>
      <c r="E771" s="44"/>
    </row>
    <row r="772" spans="2:5" x14ac:dyDescent="0.3">
      <c r="B772" s="32" t="s">
        <v>0</v>
      </c>
      <c r="C772" s="13">
        <v>1</v>
      </c>
      <c r="D772" s="50"/>
      <c r="E772" s="44"/>
    </row>
    <row r="773" spans="2:5" x14ac:dyDescent="0.3">
      <c r="B773" s="32" t="s">
        <v>4</v>
      </c>
      <c r="C773" s="13">
        <v>2</v>
      </c>
      <c r="D773" s="50"/>
      <c r="E773" s="44"/>
    </row>
    <row r="774" spans="2:5" x14ac:dyDescent="0.3">
      <c r="B774" s="33" t="s">
        <v>64</v>
      </c>
      <c r="C774" s="34">
        <v>20</v>
      </c>
      <c r="D774" s="42">
        <f>C775/C774</f>
        <v>0.65</v>
      </c>
      <c r="E774" s="43">
        <f>C775/(C774-C777)</f>
        <v>0.68421052631578949</v>
      </c>
    </row>
    <row r="775" spans="2:5" x14ac:dyDescent="0.3">
      <c r="B775" s="38" t="s">
        <v>6</v>
      </c>
      <c r="C775" s="13">
        <v>13</v>
      </c>
      <c r="D775" s="50"/>
      <c r="E775" s="44"/>
    </row>
    <row r="776" spans="2:5" x14ac:dyDescent="0.3">
      <c r="B776" s="38" t="s">
        <v>5</v>
      </c>
      <c r="C776" s="13">
        <v>7</v>
      </c>
      <c r="D776" s="50"/>
      <c r="E776" s="44"/>
    </row>
    <row r="777" spans="2:5" x14ac:dyDescent="0.3">
      <c r="B777" s="32" t="s">
        <v>1</v>
      </c>
      <c r="C777" s="13">
        <v>1</v>
      </c>
      <c r="D777" s="50"/>
      <c r="E777" s="44"/>
    </row>
    <row r="778" spans="2:5" x14ac:dyDescent="0.3">
      <c r="B778" s="32" t="s">
        <v>9</v>
      </c>
      <c r="C778" s="13">
        <v>4</v>
      </c>
      <c r="D778" s="50"/>
      <c r="E778" s="44"/>
    </row>
    <row r="779" spans="2:5" x14ac:dyDescent="0.3">
      <c r="B779" s="32" t="s">
        <v>4</v>
      </c>
      <c r="C779" s="13">
        <v>2</v>
      </c>
      <c r="D779" s="50"/>
      <c r="E779" s="44"/>
    </row>
    <row r="780" spans="2:5" x14ac:dyDescent="0.3">
      <c r="B780" s="33" t="s">
        <v>50</v>
      </c>
      <c r="C780" s="34">
        <v>28</v>
      </c>
      <c r="D780" s="42">
        <f>C781/C780</f>
        <v>0.5714285714285714</v>
      </c>
      <c r="E780" s="43">
        <f>C781/(C780-C783-C784)</f>
        <v>0.72727272727272729</v>
      </c>
    </row>
    <row r="781" spans="2:5" x14ac:dyDescent="0.3">
      <c r="B781" s="38" t="s">
        <v>6</v>
      </c>
      <c r="C781" s="13">
        <v>16</v>
      </c>
      <c r="D781" s="50"/>
      <c r="E781" s="44"/>
    </row>
    <row r="782" spans="2:5" x14ac:dyDescent="0.3">
      <c r="B782" s="38" t="s">
        <v>5</v>
      </c>
      <c r="C782" s="13">
        <v>12</v>
      </c>
      <c r="D782" s="50"/>
      <c r="E782" s="44"/>
    </row>
    <row r="783" spans="2:5" x14ac:dyDescent="0.3">
      <c r="B783" s="32" t="s">
        <v>2</v>
      </c>
      <c r="C783" s="13">
        <v>2</v>
      </c>
      <c r="D783" s="50"/>
      <c r="E783" s="44"/>
    </row>
    <row r="784" spans="2:5" x14ac:dyDescent="0.3">
      <c r="B784" s="32" t="s">
        <v>1</v>
      </c>
      <c r="C784" s="13">
        <v>4</v>
      </c>
      <c r="D784" s="50"/>
      <c r="E784" s="44"/>
    </row>
    <row r="785" spans="2:5" x14ac:dyDescent="0.3">
      <c r="B785" s="32" t="s">
        <v>9</v>
      </c>
      <c r="C785" s="13">
        <v>5</v>
      </c>
      <c r="D785" s="50"/>
      <c r="E785" s="44"/>
    </row>
    <row r="786" spans="2:5" x14ac:dyDescent="0.3">
      <c r="B786" s="32" t="s">
        <v>4</v>
      </c>
      <c r="C786" s="13">
        <v>1</v>
      </c>
      <c r="D786" s="50"/>
      <c r="E786" s="44"/>
    </row>
    <row r="787" spans="2:5" x14ac:dyDescent="0.3">
      <c r="B787" s="33" t="s">
        <v>54</v>
      </c>
      <c r="C787" s="34">
        <v>28</v>
      </c>
      <c r="D787" s="42">
        <f>C788/C787</f>
        <v>0.39285714285714285</v>
      </c>
      <c r="E787" s="43">
        <f>C788/(C787-C790-C792-C793)</f>
        <v>0.5</v>
      </c>
    </row>
    <row r="788" spans="2:5" x14ac:dyDescent="0.3">
      <c r="B788" s="38" t="s">
        <v>6</v>
      </c>
      <c r="C788" s="13">
        <v>11</v>
      </c>
      <c r="D788" s="50"/>
      <c r="E788" s="44"/>
    </row>
    <row r="789" spans="2:5" x14ac:dyDescent="0.3">
      <c r="B789" s="38" t="s">
        <v>3</v>
      </c>
      <c r="C789" s="13">
        <v>1</v>
      </c>
      <c r="D789" s="50"/>
      <c r="E789" s="44"/>
    </row>
    <row r="790" spans="2:5" x14ac:dyDescent="0.3">
      <c r="B790" s="32" t="s">
        <v>2</v>
      </c>
      <c r="C790" s="13">
        <v>1</v>
      </c>
      <c r="D790" s="50"/>
      <c r="E790" s="44"/>
    </row>
    <row r="791" spans="2:5" x14ac:dyDescent="0.3">
      <c r="B791" s="38" t="s">
        <v>5</v>
      </c>
      <c r="C791" s="13">
        <v>16</v>
      </c>
      <c r="D791" s="50"/>
      <c r="E791" s="44"/>
    </row>
    <row r="792" spans="2:5" x14ac:dyDescent="0.3">
      <c r="B792" s="32" t="s">
        <v>2</v>
      </c>
      <c r="C792" s="13">
        <v>3</v>
      </c>
      <c r="D792" s="50"/>
      <c r="E792" s="44"/>
    </row>
    <row r="793" spans="2:5" x14ac:dyDescent="0.3">
      <c r="B793" s="32" t="s">
        <v>1</v>
      </c>
      <c r="C793" s="13">
        <v>2</v>
      </c>
      <c r="D793" s="50"/>
      <c r="E793" s="44"/>
    </row>
    <row r="794" spans="2:5" x14ac:dyDescent="0.3">
      <c r="B794" s="32" t="s">
        <v>9</v>
      </c>
      <c r="C794" s="13">
        <v>8</v>
      </c>
      <c r="D794" s="50"/>
      <c r="E794" s="44"/>
    </row>
    <row r="795" spans="2:5" x14ac:dyDescent="0.3">
      <c r="B795" s="32" t="s">
        <v>4</v>
      </c>
      <c r="C795" s="13">
        <v>3</v>
      </c>
      <c r="D795" s="50"/>
      <c r="E795" s="44"/>
    </row>
    <row r="796" spans="2:5" x14ac:dyDescent="0.3">
      <c r="B796" s="33" t="s">
        <v>55</v>
      </c>
      <c r="C796" s="34">
        <v>28</v>
      </c>
      <c r="D796" s="42">
        <f>C797/C796</f>
        <v>0.39285714285714285</v>
      </c>
      <c r="E796" s="43">
        <f>C797/(C796-C799-C800)</f>
        <v>0.45833333333333331</v>
      </c>
    </row>
    <row r="797" spans="2:5" x14ac:dyDescent="0.3">
      <c r="B797" s="38" t="s">
        <v>6</v>
      </c>
      <c r="C797" s="13">
        <v>11</v>
      </c>
      <c r="D797" s="50"/>
      <c r="E797" s="44"/>
    </row>
    <row r="798" spans="2:5" x14ac:dyDescent="0.3">
      <c r="B798" s="38" t="s">
        <v>5</v>
      </c>
      <c r="C798" s="13">
        <v>17</v>
      </c>
      <c r="D798" s="50"/>
      <c r="E798" s="44"/>
    </row>
    <row r="799" spans="2:5" x14ac:dyDescent="0.3">
      <c r="B799" s="32" t="s">
        <v>2</v>
      </c>
      <c r="C799" s="13">
        <v>1</v>
      </c>
      <c r="D799" s="50"/>
      <c r="E799" s="44"/>
    </row>
    <row r="800" spans="2:5" x14ac:dyDescent="0.3">
      <c r="B800" s="32" t="s">
        <v>1</v>
      </c>
      <c r="C800" s="13">
        <v>3</v>
      </c>
      <c r="D800" s="50"/>
      <c r="E800" s="44"/>
    </row>
    <row r="801" spans="2:5" x14ac:dyDescent="0.3">
      <c r="B801" s="32" t="s">
        <v>9</v>
      </c>
      <c r="C801" s="13">
        <v>12</v>
      </c>
      <c r="D801" s="50"/>
      <c r="E801" s="44"/>
    </row>
    <row r="802" spans="2:5" x14ac:dyDescent="0.3">
      <c r="B802" s="32" t="s">
        <v>4</v>
      </c>
      <c r="C802" s="13">
        <v>1</v>
      </c>
      <c r="D802" s="50"/>
      <c r="E802" s="44"/>
    </row>
    <row r="803" spans="2:5" x14ac:dyDescent="0.3">
      <c r="B803" s="33" t="s">
        <v>56</v>
      </c>
      <c r="C803" s="34">
        <v>12</v>
      </c>
      <c r="D803" s="42">
        <f>C804/C803</f>
        <v>0.58333333333333337</v>
      </c>
      <c r="E803" s="43">
        <f>C804/(C803-C806-C809)</f>
        <v>0.875</v>
      </c>
    </row>
    <row r="804" spans="2:5" x14ac:dyDescent="0.3">
      <c r="B804" s="38" t="s">
        <v>6</v>
      </c>
      <c r="C804" s="13">
        <v>7</v>
      </c>
      <c r="D804" s="50"/>
      <c r="E804" s="44"/>
    </row>
    <row r="805" spans="2:5" x14ac:dyDescent="0.3">
      <c r="B805" s="38" t="s">
        <v>3</v>
      </c>
      <c r="C805" s="13">
        <v>2</v>
      </c>
      <c r="D805" s="50"/>
      <c r="E805" s="44"/>
    </row>
    <row r="806" spans="2:5" x14ac:dyDescent="0.3">
      <c r="B806" s="32" t="s">
        <v>1</v>
      </c>
      <c r="C806" s="13">
        <v>1</v>
      </c>
      <c r="D806" s="50"/>
      <c r="E806" s="44"/>
    </row>
    <row r="807" spans="2:5" x14ac:dyDescent="0.3">
      <c r="B807" s="32" t="s">
        <v>4</v>
      </c>
      <c r="C807" s="13">
        <v>1</v>
      </c>
      <c r="D807" s="50"/>
      <c r="E807" s="44"/>
    </row>
    <row r="808" spans="2:5" x14ac:dyDescent="0.3">
      <c r="B808" s="38" t="s">
        <v>5</v>
      </c>
      <c r="C808" s="13">
        <v>3</v>
      </c>
      <c r="D808" s="50"/>
      <c r="E808" s="44"/>
    </row>
    <row r="809" spans="2:5" x14ac:dyDescent="0.3">
      <c r="B809" s="32" t="s">
        <v>1</v>
      </c>
      <c r="C809" s="13">
        <v>3</v>
      </c>
      <c r="D809" s="50"/>
      <c r="E809" s="44"/>
    </row>
    <row r="810" spans="2:5" x14ac:dyDescent="0.3">
      <c r="B810" s="33" t="s">
        <v>57</v>
      </c>
      <c r="C810" s="34">
        <v>8</v>
      </c>
      <c r="D810" s="42">
        <f>C811/C810</f>
        <v>0.375</v>
      </c>
      <c r="E810" s="43">
        <f>C811/(C810-C813-C815)</f>
        <v>0.75</v>
      </c>
    </row>
    <row r="811" spans="2:5" x14ac:dyDescent="0.3">
      <c r="B811" s="38" t="s">
        <v>6</v>
      </c>
      <c r="C811" s="13">
        <v>3</v>
      </c>
      <c r="D811" s="50"/>
      <c r="E811" s="44"/>
    </row>
    <row r="812" spans="2:5" x14ac:dyDescent="0.3">
      <c r="B812" s="38" t="s">
        <v>3</v>
      </c>
      <c r="C812" s="13">
        <v>2</v>
      </c>
      <c r="D812" s="50"/>
      <c r="E812" s="44"/>
    </row>
    <row r="813" spans="2:5" x14ac:dyDescent="0.3">
      <c r="B813" s="32" t="s">
        <v>1</v>
      </c>
      <c r="C813" s="13">
        <v>2</v>
      </c>
      <c r="D813" s="50"/>
      <c r="E813" s="44"/>
    </row>
    <row r="814" spans="2:5" x14ac:dyDescent="0.3">
      <c r="B814" s="38" t="s">
        <v>5</v>
      </c>
      <c r="C814" s="13">
        <v>3</v>
      </c>
      <c r="D814" s="50"/>
      <c r="E814" s="44"/>
    </row>
    <row r="815" spans="2:5" x14ac:dyDescent="0.3">
      <c r="B815" s="32" t="s">
        <v>1</v>
      </c>
      <c r="C815" s="13">
        <v>2</v>
      </c>
      <c r="D815" s="50"/>
      <c r="E815" s="44"/>
    </row>
    <row r="816" spans="2:5" x14ac:dyDescent="0.3">
      <c r="B816" s="32" t="s">
        <v>9</v>
      </c>
      <c r="C816" s="13">
        <v>1</v>
      </c>
      <c r="D816" s="50"/>
      <c r="E816" s="44"/>
    </row>
    <row r="817" spans="2:5" x14ac:dyDescent="0.3">
      <c r="B817" s="33" t="s">
        <v>52</v>
      </c>
      <c r="C817" s="34">
        <v>368</v>
      </c>
      <c r="D817" s="42">
        <f>C818/C817</f>
        <v>0.24184782608695651</v>
      </c>
      <c r="E817" s="43">
        <f>C818/(C817-C820-C824-C825)</f>
        <v>0.3047945205479452</v>
      </c>
    </row>
    <row r="818" spans="2:5" x14ac:dyDescent="0.3">
      <c r="B818" s="38" t="s">
        <v>6</v>
      </c>
      <c r="C818" s="13">
        <v>89</v>
      </c>
      <c r="D818" s="50"/>
      <c r="E818" s="44"/>
    </row>
    <row r="819" spans="2:5" x14ac:dyDescent="0.3">
      <c r="B819" s="38" t="s">
        <v>3</v>
      </c>
      <c r="C819" s="13">
        <v>80</v>
      </c>
      <c r="D819" s="50"/>
      <c r="E819" s="44"/>
    </row>
    <row r="820" spans="2:5" x14ac:dyDescent="0.3">
      <c r="B820" s="32" t="s">
        <v>1</v>
      </c>
      <c r="C820" s="13">
        <v>5</v>
      </c>
      <c r="D820" s="50"/>
      <c r="E820" s="44"/>
    </row>
    <row r="821" spans="2:5" x14ac:dyDescent="0.3">
      <c r="B821" s="32" t="s">
        <v>9</v>
      </c>
      <c r="C821" s="13">
        <v>61</v>
      </c>
      <c r="D821" s="50"/>
      <c r="E821" s="44"/>
    </row>
    <row r="822" spans="2:5" x14ac:dyDescent="0.3">
      <c r="B822" s="32" t="s">
        <v>4</v>
      </c>
      <c r="C822" s="13">
        <v>14</v>
      </c>
      <c r="D822" s="50"/>
      <c r="E822" s="44"/>
    </row>
    <row r="823" spans="2:5" x14ac:dyDescent="0.3">
      <c r="B823" s="38" t="s">
        <v>5</v>
      </c>
      <c r="C823" s="13">
        <v>199</v>
      </c>
      <c r="D823" s="50"/>
      <c r="E823" s="44"/>
    </row>
    <row r="824" spans="2:5" x14ac:dyDescent="0.3">
      <c r="B824" s="32" t="s">
        <v>2</v>
      </c>
      <c r="C824" s="13">
        <v>12</v>
      </c>
      <c r="D824" s="50"/>
      <c r="E824" s="44"/>
    </row>
    <row r="825" spans="2:5" x14ac:dyDescent="0.3">
      <c r="B825" s="32" t="s">
        <v>1</v>
      </c>
      <c r="C825" s="13">
        <v>59</v>
      </c>
      <c r="D825" s="50"/>
      <c r="E825" s="44"/>
    </row>
    <row r="826" spans="2:5" x14ac:dyDescent="0.3">
      <c r="B826" s="32" t="s">
        <v>9</v>
      </c>
      <c r="C826" s="13">
        <v>112</v>
      </c>
      <c r="D826" s="50"/>
      <c r="E826" s="44"/>
    </row>
    <row r="827" spans="2:5" x14ac:dyDescent="0.3">
      <c r="B827" s="32" t="s">
        <v>0</v>
      </c>
      <c r="C827" s="13">
        <v>1</v>
      </c>
      <c r="D827" s="50"/>
      <c r="E827" s="44"/>
    </row>
    <row r="828" spans="2:5" x14ac:dyDescent="0.3">
      <c r="B828" s="32" t="s">
        <v>4</v>
      </c>
      <c r="C828" s="13">
        <v>15</v>
      </c>
      <c r="D828" s="50"/>
      <c r="E828" s="44"/>
    </row>
    <row r="829" spans="2:5" x14ac:dyDescent="0.3">
      <c r="B829" s="33" t="s">
        <v>60</v>
      </c>
      <c r="C829" s="34">
        <v>12</v>
      </c>
      <c r="D829" s="42">
        <f>C830/C829</f>
        <v>0.25</v>
      </c>
      <c r="E829" s="43">
        <f>C830/(C829-C832-C833)</f>
        <v>0.42857142857142855</v>
      </c>
    </row>
    <row r="830" spans="2:5" x14ac:dyDescent="0.3">
      <c r="B830" s="38" t="s">
        <v>6</v>
      </c>
      <c r="C830" s="13">
        <v>3</v>
      </c>
      <c r="D830" s="50"/>
      <c r="E830" s="44"/>
    </row>
    <row r="831" spans="2:5" x14ac:dyDescent="0.3">
      <c r="B831" s="38" t="s">
        <v>5</v>
      </c>
      <c r="C831" s="13">
        <v>9</v>
      </c>
      <c r="D831" s="50"/>
      <c r="E831" s="44"/>
    </row>
    <row r="832" spans="2:5" x14ac:dyDescent="0.3">
      <c r="B832" s="32" t="s">
        <v>2</v>
      </c>
      <c r="C832" s="13">
        <v>1</v>
      </c>
      <c r="D832" s="50"/>
      <c r="E832" s="44"/>
    </row>
    <row r="833" spans="2:5" x14ac:dyDescent="0.3">
      <c r="B833" s="32" t="s">
        <v>1</v>
      </c>
      <c r="C833" s="13">
        <v>4</v>
      </c>
      <c r="D833" s="50"/>
      <c r="E833" s="44"/>
    </row>
    <row r="834" spans="2:5" x14ac:dyDescent="0.3">
      <c r="B834" s="32" t="s">
        <v>9</v>
      </c>
      <c r="C834" s="13">
        <v>3</v>
      </c>
      <c r="D834" s="50"/>
      <c r="E834" s="44"/>
    </row>
    <row r="835" spans="2:5" x14ac:dyDescent="0.3">
      <c r="B835" s="32" t="s">
        <v>0</v>
      </c>
      <c r="C835" s="13">
        <v>1</v>
      </c>
      <c r="D835" s="50"/>
      <c r="E835" s="44"/>
    </row>
    <row r="836" spans="2:5" x14ac:dyDescent="0.3">
      <c r="B836" s="33" t="s">
        <v>66</v>
      </c>
      <c r="C836" s="34">
        <v>16</v>
      </c>
      <c r="D836" s="42">
        <f>C837/C836</f>
        <v>6.25E-2</v>
      </c>
      <c r="E836" s="43">
        <f>C837/(C836-C839-C841)</f>
        <v>0.1</v>
      </c>
    </row>
    <row r="837" spans="2:5" x14ac:dyDescent="0.3">
      <c r="B837" s="38" t="s">
        <v>6</v>
      </c>
      <c r="C837" s="13">
        <v>1</v>
      </c>
      <c r="D837" s="50"/>
      <c r="E837" s="44"/>
    </row>
    <row r="838" spans="2:5" x14ac:dyDescent="0.3">
      <c r="B838" s="38" t="s">
        <v>3</v>
      </c>
      <c r="C838" s="13">
        <v>2</v>
      </c>
      <c r="D838" s="50"/>
      <c r="E838" s="44"/>
    </row>
    <row r="839" spans="2:5" x14ac:dyDescent="0.3">
      <c r="B839" s="32" t="s">
        <v>1</v>
      </c>
      <c r="C839" s="13">
        <v>2</v>
      </c>
      <c r="D839" s="50"/>
      <c r="E839" s="44"/>
    </row>
    <row r="840" spans="2:5" x14ac:dyDescent="0.3">
      <c r="B840" s="38" t="s">
        <v>5</v>
      </c>
      <c r="C840" s="13">
        <v>13</v>
      </c>
      <c r="D840" s="50"/>
      <c r="E840" s="44"/>
    </row>
    <row r="841" spans="2:5" x14ac:dyDescent="0.3">
      <c r="B841" s="32" t="s">
        <v>1</v>
      </c>
      <c r="C841" s="13">
        <v>4</v>
      </c>
      <c r="D841" s="50"/>
      <c r="E841" s="44"/>
    </row>
    <row r="842" spans="2:5" x14ac:dyDescent="0.3">
      <c r="B842" s="32" t="s">
        <v>9</v>
      </c>
      <c r="C842" s="13">
        <v>6</v>
      </c>
      <c r="D842" s="50"/>
      <c r="E842" s="44"/>
    </row>
    <row r="843" spans="2:5" x14ac:dyDescent="0.3">
      <c r="B843" s="32" t="s">
        <v>4</v>
      </c>
      <c r="C843" s="13">
        <v>3</v>
      </c>
      <c r="D843" s="50"/>
      <c r="E843" s="44"/>
    </row>
    <row r="844" spans="2:5" x14ac:dyDescent="0.3">
      <c r="B844" s="33" t="s">
        <v>68</v>
      </c>
      <c r="C844" s="34">
        <v>55</v>
      </c>
      <c r="D844" s="42">
        <f>C845/C844</f>
        <v>0.8545454545454545</v>
      </c>
      <c r="E844" s="43">
        <f>C845/(C844)</f>
        <v>0.8545454545454545</v>
      </c>
    </row>
    <row r="845" spans="2:5" x14ac:dyDescent="0.3">
      <c r="B845" s="38" t="s">
        <v>6</v>
      </c>
      <c r="C845" s="13">
        <v>47</v>
      </c>
      <c r="D845" s="50"/>
      <c r="E845" s="44"/>
    </row>
    <row r="846" spans="2:5" x14ac:dyDescent="0.3">
      <c r="B846" s="38" t="s">
        <v>5</v>
      </c>
      <c r="C846" s="13">
        <v>8</v>
      </c>
      <c r="D846" s="50"/>
      <c r="E846" s="44"/>
    </row>
    <row r="847" spans="2:5" x14ac:dyDescent="0.3">
      <c r="B847" s="32" t="s">
        <v>9</v>
      </c>
      <c r="C847" s="13">
        <v>8</v>
      </c>
      <c r="D847" s="50"/>
      <c r="E847" s="44"/>
    </row>
    <row r="848" spans="2:5" x14ac:dyDescent="0.3">
      <c r="B848" s="33" t="s">
        <v>67</v>
      </c>
      <c r="C848" s="34">
        <v>64</v>
      </c>
      <c r="D848" s="42">
        <f>C849/C848</f>
        <v>0.171875</v>
      </c>
      <c r="E848" s="43">
        <f>C849/(C848-C851-C852)</f>
        <v>0.21568627450980393</v>
      </c>
    </row>
    <row r="849" spans="2:5" x14ac:dyDescent="0.3">
      <c r="B849" s="38" t="s">
        <v>6</v>
      </c>
      <c r="C849" s="13">
        <v>11</v>
      </c>
      <c r="D849" s="50"/>
      <c r="E849" s="44"/>
    </row>
    <row r="850" spans="2:5" x14ac:dyDescent="0.3">
      <c r="B850" s="38" t="s">
        <v>5</v>
      </c>
      <c r="C850" s="13">
        <v>53</v>
      </c>
      <c r="D850" s="50"/>
      <c r="E850" s="44"/>
    </row>
    <row r="851" spans="2:5" x14ac:dyDescent="0.3">
      <c r="B851" s="32" t="s">
        <v>2</v>
      </c>
      <c r="C851" s="13">
        <v>2</v>
      </c>
      <c r="D851" s="50"/>
      <c r="E851" s="44"/>
    </row>
    <row r="852" spans="2:5" x14ac:dyDescent="0.3">
      <c r="B852" s="32" t="s">
        <v>1</v>
      </c>
      <c r="C852" s="13">
        <v>11</v>
      </c>
      <c r="D852" s="50"/>
      <c r="E852" s="44"/>
    </row>
    <row r="853" spans="2:5" x14ac:dyDescent="0.3">
      <c r="B853" s="32" t="s">
        <v>9</v>
      </c>
      <c r="C853" s="13">
        <v>31</v>
      </c>
      <c r="D853" s="50"/>
      <c r="E853" s="44"/>
    </row>
    <row r="854" spans="2:5" x14ac:dyDescent="0.3">
      <c r="B854" s="32" t="s">
        <v>0</v>
      </c>
      <c r="C854" s="13">
        <v>3</v>
      </c>
      <c r="D854" s="50"/>
      <c r="E854" s="44"/>
    </row>
    <row r="855" spans="2:5" x14ac:dyDescent="0.3">
      <c r="B855" s="32" t="s">
        <v>4</v>
      </c>
      <c r="C855" s="13">
        <v>6</v>
      </c>
      <c r="D855" s="50"/>
      <c r="E855" s="44"/>
    </row>
    <row r="856" spans="2:5" x14ac:dyDescent="0.3">
      <c r="B856" s="33" t="s">
        <v>63</v>
      </c>
      <c r="C856" s="34">
        <v>40</v>
      </c>
      <c r="D856" s="42">
        <f>C857/C856</f>
        <v>0.15</v>
      </c>
      <c r="E856" s="43">
        <f>C857/C856</f>
        <v>0.15</v>
      </c>
    </row>
    <row r="857" spans="2:5" x14ac:dyDescent="0.3">
      <c r="B857" s="38" t="s">
        <v>6</v>
      </c>
      <c r="C857" s="13">
        <v>6</v>
      </c>
      <c r="D857" s="50"/>
      <c r="E857" s="44"/>
    </row>
    <row r="858" spans="2:5" x14ac:dyDescent="0.3">
      <c r="B858" s="38" t="s">
        <v>3</v>
      </c>
      <c r="C858" s="13">
        <v>34</v>
      </c>
      <c r="D858" s="50"/>
      <c r="E858" s="44"/>
    </row>
    <row r="859" spans="2:5" x14ac:dyDescent="0.3">
      <c r="B859" s="32" t="s">
        <v>9</v>
      </c>
      <c r="C859" s="13">
        <v>34</v>
      </c>
      <c r="D859" s="50"/>
      <c r="E859" s="44"/>
    </row>
    <row r="860" spans="2:5" x14ac:dyDescent="0.3">
      <c r="B860" s="33" t="s">
        <v>75</v>
      </c>
      <c r="C860" s="34">
        <v>144</v>
      </c>
      <c r="D860" s="42">
        <f>C861/C860</f>
        <v>0.375</v>
      </c>
      <c r="E860" s="43">
        <f>C861/(C860-C863-C867-C868)</f>
        <v>0.51428571428571423</v>
      </c>
    </row>
    <row r="861" spans="2:5" x14ac:dyDescent="0.3">
      <c r="B861" s="38" t="s">
        <v>6</v>
      </c>
      <c r="C861" s="13">
        <v>54</v>
      </c>
      <c r="D861" s="50"/>
      <c r="E861" s="44"/>
    </row>
    <row r="862" spans="2:5" x14ac:dyDescent="0.3">
      <c r="B862" s="38" t="s">
        <v>3</v>
      </c>
      <c r="C862" s="13">
        <v>15</v>
      </c>
      <c r="D862" s="50"/>
      <c r="E862" s="44"/>
    </row>
    <row r="863" spans="2:5" x14ac:dyDescent="0.3">
      <c r="B863" s="32" t="s">
        <v>1</v>
      </c>
      <c r="C863" s="13">
        <v>6</v>
      </c>
      <c r="D863" s="50"/>
      <c r="E863" s="44"/>
    </row>
    <row r="864" spans="2:5" x14ac:dyDescent="0.3">
      <c r="B864" s="32" t="s">
        <v>9</v>
      </c>
      <c r="C864" s="13">
        <v>1</v>
      </c>
      <c r="D864" s="50"/>
      <c r="E864" s="44"/>
    </row>
    <row r="865" spans="2:5" x14ac:dyDescent="0.3">
      <c r="B865" s="32" t="s">
        <v>4</v>
      </c>
      <c r="C865" s="13">
        <v>8</v>
      </c>
      <c r="D865" s="50"/>
      <c r="E865" s="44"/>
    </row>
    <row r="866" spans="2:5" x14ac:dyDescent="0.3">
      <c r="B866" s="38" t="s">
        <v>5</v>
      </c>
      <c r="C866" s="13">
        <v>75</v>
      </c>
      <c r="D866" s="50"/>
      <c r="E866" s="44"/>
    </row>
    <row r="867" spans="2:5" x14ac:dyDescent="0.3">
      <c r="B867" s="32" t="s">
        <v>2</v>
      </c>
      <c r="C867" s="13">
        <v>7</v>
      </c>
      <c r="D867" s="50"/>
      <c r="E867" s="44"/>
    </row>
    <row r="868" spans="2:5" x14ac:dyDescent="0.3">
      <c r="B868" s="32" t="s">
        <v>1</v>
      </c>
      <c r="C868" s="13">
        <v>26</v>
      </c>
      <c r="D868" s="50"/>
      <c r="E868" s="44"/>
    </row>
    <row r="869" spans="2:5" x14ac:dyDescent="0.3">
      <c r="B869" s="32" t="s">
        <v>9</v>
      </c>
      <c r="C869" s="13">
        <v>29</v>
      </c>
      <c r="D869" s="50"/>
      <c r="E869" s="44"/>
    </row>
    <row r="870" spans="2:5" x14ac:dyDescent="0.3">
      <c r="B870" s="32" t="s">
        <v>0</v>
      </c>
      <c r="C870" s="13">
        <v>4</v>
      </c>
      <c r="D870" s="50"/>
      <c r="E870" s="44"/>
    </row>
    <row r="871" spans="2:5" x14ac:dyDescent="0.3">
      <c r="B871" s="32" t="s">
        <v>4</v>
      </c>
      <c r="C871" s="13">
        <v>9</v>
      </c>
      <c r="D871" s="50"/>
      <c r="E871" s="44"/>
    </row>
    <row r="872" spans="2:5" x14ac:dyDescent="0.3">
      <c r="B872" s="33" t="s">
        <v>38</v>
      </c>
      <c r="C872" s="34">
        <v>54</v>
      </c>
      <c r="D872" s="42">
        <f>C873/C872</f>
        <v>0.98148148148148151</v>
      </c>
      <c r="E872" s="42">
        <v>0.98</v>
      </c>
    </row>
    <row r="873" spans="2:5" x14ac:dyDescent="0.3">
      <c r="B873" s="38" t="s">
        <v>6</v>
      </c>
      <c r="C873" s="13">
        <v>53</v>
      </c>
      <c r="D873" s="50"/>
      <c r="E873" s="44"/>
    </row>
    <row r="874" spans="2:5" x14ac:dyDescent="0.3">
      <c r="B874" s="38" t="s">
        <v>5</v>
      </c>
      <c r="C874" s="13">
        <v>1</v>
      </c>
      <c r="D874" s="50"/>
      <c r="E874" s="44"/>
    </row>
    <row r="875" spans="2:5" x14ac:dyDescent="0.3">
      <c r="B875" s="32" t="s">
        <v>9</v>
      </c>
      <c r="C875" s="13">
        <v>1</v>
      </c>
      <c r="D875" s="50"/>
      <c r="E875" s="44"/>
    </row>
    <row r="876" spans="2:5" x14ac:dyDescent="0.3">
      <c r="B876" s="33" t="s">
        <v>70</v>
      </c>
      <c r="C876" s="34">
        <v>20</v>
      </c>
      <c r="D876" s="42">
        <f>C877/C876</f>
        <v>0.6</v>
      </c>
      <c r="E876" s="43">
        <f>C877/(C876-C879-C880)</f>
        <v>0.75</v>
      </c>
    </row>
    <row r="877" spans="2:5" x14ac:dyDescent="0.3">
      <c r="B877" s="38" t="s">
        <v>6</v>
      </c>
      <c r="C877" s="13">
        <v>12</v>
      </c>
      <c r="D877" s="50"/>
      <c r="E877" s="44"/>
    </row>
    <row r="878" spans="2:5" x14ac:dyDescent="0.3">
      <c r="B878" s="38" t="s">
        <v>5</v>
      </c>
      <c r="C878" s="13">
        <v>8</v>
      </c>
      <c r="D878" s="50"/>
      <c r="E878" s="44"/>
    </row>
    <row r="879" spans="2:5" x14ac:dyDescent="0.3">
      <c r="B879" s="32" t="s">
        <v>2</v>
      </c>
      <c r="C879" s="13">
        <v>1</v>
      </c>
      <c r="D879" s="50"/>
      <c r="E879" s="44"/>
    </row>
    <row r="880" spans="2:5" x14ac:dyDescent="0.3">
      <c r="B880" s="32" t="s">
        <v>1</v>
      </c>
      <c r="C880" s="13">
        <v>3</v>
      </c>
      <c r="D880" s="50"/>
      <c r="E880" s="44"/>
    </row>
    <row r="881" spans="2:5" x14ac:dyDescent="0.3">
      <c r="B881" s="32" t="s">
        <v>9</v>
      </c>
      <c r="C881" s="13">
        <v>2</v>
      </c>
      <c r="D881" s="50"/>
      <c r="E881" s="44"/>
    </row>
    <row r="882" spans="2:5" x14ac:dyDescent="0.3">
      <c r="B882" s="32" t="s">
        <v>0</v>
      </c>
      <c r="C882" s="13">
        <v>1</v>
      </c>
      <c r="D882" s="50"/>
      <c r="E882" s="44"/>
    </row>
    <row r="883" spans="2:5" x14ac:dyDescent="0.3">
      <c r="B883" s="32" t="s">
        <v>4</v>
      </c>
      <c r="C883" s="13">
        <v>1</v>
      </c>
      <c r="D883" s="50"/>
      <c r="E883" s="44"/>
    </row>
    <row r="884" spans="2:5" x14ac:dyDescent="0.3">
      <c r="B884" s="33" t="s">
        <v>73</v>
      </c>
      <c r="C884" s="34">
        <v>4</v>
      </c>
      <c r="D884" s="42">
        <f>C885/C884</f>
        <v>0.75</v>
      </c>
      <c r="E884" s="43">
        <f>C885/(C884-C887)</f>
        <v>1</v>
      </c>
    </row>
    <row r="885" spans="2:5" x14ac:dyDescent="0.3">
      <c r="B885" s="38" t="s">
        <v>6</v>
      </c>
      <c r="C885" s="13">
        <v>3</v>
      </c>
      <c r="D885" s="50"/>
      <c r="E885" s="44"/>
    </row>
    <row r="886" spans="2:5" x14ac:dyDescent="0.3">
      <c r="B886" s="38" t="s">
        <v>3</v>
      </c>
      <c r="C886" s="13">
        <v>1</v>
      </c>
      <c r="D886" s="50"/>
      <c r="E886" s="44"/>
    </row>
    <row r="887" spans="2:5" x14ac:dyDescent="0.3">
      <c r="B887" s="32" t="s">
        <v>1</v>
      </c>
      <c r="C887" s="13">
        <v>1</v>
      </c>
      <c r="D887" s="50"/>
      <c r="E887" s="44"/>
    </row>
    <row r="888" spans="2:5" x14ac:dyDescent="0.3">
      <c r="B888" s="33" t="s">
        <v>72</v>
      </c>
      <c r="C888" s="34">
        <v>12</v>
      </c>
      <c r="D888" s="42">
        <f>C889/C888</f>
        <v>0.58333333333333337</v>
      </c>
      <c r="E888" s="43">
        <f>C889/(C888-C891)</f>
        <v>0.63636363636363635</v>
      </c>
    </row>
    <row r="889" spans="2:5" x14ac:dyDescent="0.3">
      <c r="B889" s="38" t="s">
        <v>6</v>
      </c>
      <c r="C889" s="13">
        <v>7</v>
      </c>
      <c r="D889" s="50"/>
      <c r="E889" s="44"/>
    </row>
    <row r="890" spans="2:5" x14ac:dyDescent="0.3">
      <c r="B890" s="38" t="s">
        <v>5</v>
      </c>
      <c r="C890" s="13">
        <v>5</v>
      </c>
      <c r="D890" s="50"/>
      <c r="E890" s="44"/>
    </row>
    <row r="891" spans="2:5" x14ac:dyDescent="0.3">
      <c r="B891" s="32" t="s">
        <v>2</v>
      </c>
      <c r="C891" s="13">
        <v>1</v>
      </c>
      <c r="D891" s="50"/>
      <c r="E891" s="44"/>
    </row>
    <row r="892" spans="2:5" x14ac:dyDescent="0.3">
      <c r="B892" s="32" t="s">
        <v>9</v>
      </c>
      <c r="C892" s="13">
        <v>4</v>
      </c>
      <c r="D892" s="50"/>
      <c r="E892" s="44"/>
    </row>
    <row r="893" spans="2:5" x14ac:dyDescent="0.3">
      <c r="B893" s="33" t="s">
        <v>74</v>
      </c>
      <c r="C893" s="34">
        <v>12</v>
      </c>
      <c r="D893" s="42">
        <f>C894/C893</f>
        <v>0.58333333333333337</v>
      </c>
      <c r="E893" s="43">
        <f>C894/(C893-C896)</f>
        <v>0.77777777777777779</v>
      </c>
    </row>
    <row r="894" spans="2:5" x14ac:dyDescent="0.3">
      <c r="B894" s="38" t="s">
        <v>6</v>
      </c>
      <c r="C894" s="13">
        <v>7</v>
      </c>
      <c r="D894" s="50"/>
      <c r="E894" s="44"/>
    </row>
    <row r="895" spans="2:5" x14ac:dyDescent="0.3">
      <c r="B895" s="38" t="s">
        <v>5</v>
      </c>
      <c r="C895" s="13">
        <v>5</v>
      </c>
      <c r="D895" s="50"/>
      <c r="E895" s="44"/>
    </row>
    <row r="896" spans="2:5" x14ac:dyDescent="0.3">
      <c r="B896" s="32" t="s">
        <v>2</v>
      </c>
      <c r="C896" s="13">
        <v>3</v>
      </c>
      <c r="D896" s="50"/>
      <c r="E896" s="44"/>
    </row>
    <row r="897" spans="2:5" x14ac:dyDescent="0.3">
      <c r="B897" s="32" t="s">
        <v>9</v>
      </c>
      <c r="C897" s="13">
        <v>1</v>
      </c>
      <c r="D897" s="50"/>
      <c r="E897" s="44"/>
    </row>
    <row r="898" spans="2:5" x14ac:dyDescent="0.3">
      <c r="B898" s="32" t="s">
        <v>4</v>
      </c>
      <c r="C898" s="13">
        <v>1</v>
      </c>
      <c r="D898" s="50"/>
      <c r="E898" s="44"/>
    </row>
    <row r="899" spans="2:5" x14ac:dyDescent="0.3">
      <c r="B899" s="33" t="s">
        <v>77</v>
      </c>
      <c r="C899" s="34">
        <v>44</v>
      </c>
      <c r="D899" s="42">
        <f>C900/C899</f>
        <v>0.27272727272727271</v>
      </c>
      <c r="E899" s="43">
        <f>C900/(C899-C904-C905)</f>
        <v>0.33333333333333331</v>
      </c>
    </row>
    <row r="900" spans="2:5" x14ac:dyDescent="0.3">
      <c r="B900" s="38" t="s">
        <v>6</v>
      </c>
      <c r="C900" s="13">
        <v>12</v>
      </c>
      <c r="D900" s="50"/>
      <c r="E900" s="44"/>
    </row>
    <row r="901" spans="2:5" x14ac:dyDescent="0.3">
      <c r="B901" s="38" t="s">
        <v>3</v>
      </c>
      <c r="C901" s="13">
        <v>8</v>
      </c>
      <c r="D901" s="50"/>
      <c r="E901" s="44"/>
    </row>
    <row r="902" spans="2:5" x14ac:dyDescent="0.3">
      <c r="B902" s="32" t="s">
        <v>9</v>
      </c>
      <c r="C902" s="13">
        <v>8</v>
      </c>
      <c r="D902" s="50"/>
      <c r="E902" s="44"/>
    </row>
    <row r="903" spans="2:5" x14ac:dyDescent="0.3">
      <c r="B903" s="38" t="s">
        <v>5</v>
      </c>
      <c r="C903" s="13">
        <v>24</v>
      </c>
      <c r="D903" s="50"/>
      <c r="E903" s="44"/>
    </row>
    <row r="904" spans="2:5" x14ac:dyDescent="0.3">
      <c r="B904" s="32" t="s">
        <v>2</v>
      </c>
      <c r="C904" s="13">
        <v>1</v>
      </c>
      <c r="D904" s="50"/>
      <c r="E904" s="44"/>
    </row>
    <row r="905" spans="2:5" x14ac:dyDescent="0.3">
      <c r="B905" s="32" t="s">
        <v>1</v>
      </c>
      <c r="C905" s="13">
        <v>7</v>
      </c>
      <c r="D905" s="50"/>
      <c r="E905" s="44"/>
    </row>
    <row r="906" spans="2:5" x14ac:dyDescent="0.3">
      <c r="B906" s="32" t="s">
        <v>9</v>
      </c>
      <c r="C906" s="13">
        <v>12</v>
      </c>
      <c r="D906" s="50"/>
      <c r="E906" s="44"/>
    </row>
    <row r="907" spans="2:5" ht="15" thickBot="1" x14ac:dyDescent="0.35">
      <c r="B907" s="32" t="s">
        <v>0</v>
      </c>
      <c r="C907" s="13">
        <v>4</v>
      </c>
      <c r="D907" s="50"/>
      <c r="E907" s="44"/>
    </row>
    <row r="908" spans="2:5" ht="15" thickBot="1" x14ac:dyDescent="0.35">
      <c r="B908" s="9" t="s">
        <v>15</v>
      </c>
      <c r="C908" s="10">
        <v>822</v>
      </c>
      <c r="D908" s="11">
        <f>(C910+C915+C921+C926+C934+C940+C946+C950+C960+C967)/C908</f>
        <v>0.77493917274939172</v>
      </c>
      <c r="E908" s="41">
        <f>(C910+C915+C921+C926+C934+C940+C946+C950+C960+C967)/(C908-C917-C930-C936-C952-C954-C955-C962)</f>
        <v>0.79327521793275213</v>
      </c>
    </row>
    <row r="909" spans="2:5" x14ac:dyDescent="0.3">
      <c r="B909" s="33" t="s">
        <v>42</v>
      </c>
      <c r="C909" s="34">
        <v>33</v>
      </c>
      <c r="D909" s="42">
        <f>C910/C909</f>
        <v>0.5757575757575758</v>
      </c>
      <c r="E909" s="43">
        <f>C910/(C909)</f>
        <v>0.5757575757575758</v>
      </c>
    </row>
    <row r="910" spans="2:5" x14ac:dyDescent="0.3">
      <c r="B910" s="38" t="s">
        <v>6</v>
      </c>
      <c r="C910" s="13">
        <v>19</v>
      </c>
      <c r="D910" s="50"/>
      <c r="E910" s="44"/>
    </row>
    <row r="911" spans="2:5" x14ac:dyDescent="0.3">
      <c r="B911" s="38" t="s">
        <v>5</v>
      </c>
      <c r="C911" s="13">
        <v>14</v>
      </c>
      <c r="D911" s="50"/>
      <c r="E911" s="44"/>
    </row>
    <row r="912" spans="2:5" x14ac:dyDescent="0.3">
      <c r="B912" s="32" t="s">
        <v>9</v>
      </c>
      <c r="C912" s="13">
        <v>11</v>
      </c>
      <c r="D912" s="50"/>
      <c r="E912" s="44"/>
    </row>
    <row r="913" spans="2:5" x14ac:dyDescent="0.3">
      <c r="B913" s="32" t="s">
        <v>0</v>
      </c>
      <c r="C913" s="13">
        <v>3</v>
      </c>
      <c r="D913" s="50"/>
      <c r="E913" s="44"/>
    </row>
    <row r="914" spans="2:5" x14ac:dyDescent="0.3">
      <c r="B914" s="33" t="s">
        <v>44</v>
      </c>
      <c r="C914" s="34">
        <v>127</v>
      </c>
      <c r="D914" s="42">
        <f>C915/C914</f>
        <v>0.67716535433070868</v>
      </c>
      <c r="E914" s="43">
        <f>C915/(C914-C917)</f>
        <v>0.69354838709677424</v>
      </c>
    </row>
    <row r="915" spans="2:5" x14ac:dyDescent="0.3">
      <c r="B915" s="38" t="s">
        <v>6</v>
      </c>
      <c r="C915" s="13">
        <v>86</v>
      </c>
      <c r="D915" s="50"/>
      <c r="E915" s="44"/>
    </row>
    <row r="916" spans="2:5" x14ac:dyDescent="0.3">
      <c r="B916" s="38" t="s">
        <v>5</v>
      </c>
      <c r="C916" s="13">
        <v>41</v>
      </c>
      <c r="D916" s="50"/>
      <c r="E916" s="44"/>
    </row>
    <row r="917" spans="2:5" x14ac:dyDescent="0.3">
      <c r="B917" s="32" t="s">
        <v>2</v>
      </c>
      <c r="C917" s="13">
        <v>3</v>
      </c>
      <c r="D917" s="50"/>
      <c r="E917" s="44"/>
    </row>
    <row r="918" spans="2:5" x14ac:dyDescent="0.3">
      <c r="B918" s="32" t="s">
        <v>9</v>
      </c>
      <c r="C918" s="13">
        <v>25</v>
      </c>
      <c r="D918" s="50"/>
      <c r="E918" s="44"/>
    </row>
    <row r="919" spans="2:5" x14ac:dyDescent="0.3">
      <c r="B919" s="32" t="s">
        <v>0</v>
      </c>
      <c r="C919" s="13">
        <v>13</v>
      </c>
      <c r="D919" s="50"/>
      <c r="E919" s="44"/>
    </row>
    <row r="920" spans="2:5" x14ac:dyDescent="0.3">
      <c r="B920" s="33" t="s">
        <v>43</v>
      </c>
      <c r="C920" s="34">
        <v>13</v>
      </c>
      <c r="D920" s="42">
        <f>C921/C920</f>
        <v>0.61538461538461542</v>
      </c>
      <c r="E920" s="43">
        <v>0.62</v>
      </c>
    </row>
    <row r="921" spans="2:5" x14ac:dyDescent="0.3">
      <c r="B921" s="38" t="s">
        <v>6</v>
      </c>
      <c r="C921" s="13">
        <v>8</v>
      </c>
      <c r="D921" s="50"/>
      <c r="E921" s="44"/>
    </row>
    <row r="922" spans="2:5" x14ac:dyDescent="0.3">
      <c r="B922" s="38" t="s">
        <v>5</v>
      </c>
      <c r="C922" s="13">
        <v>5</v>
      </c>
      <c r="D922" s="50"/>
      <c r="E922" s="44"/>
    </row>
    <row r="923" spans="2:5" x14ac:dyDescent="0.3">
      <c r="B923" s="39" t="s">
        <v>9</v>
      </c>
      <c r="C923" s="13">
        <v>2</v>
      </c>
      <c r="D923" s="50"/>
      <c r="E923" s="44"/>
    </row>
    <row r="924" spans="2:5" x14ac:dyDescent="0.3">
      <c r="B924" s="32" t="s">
        <v>0</v>
      </c>
      <c r="C924" s="13">
        <v>3</v>
      </c>
      <c r="D924" s="50"/>
      <c r="E924" s="44"/>
    </row>
    <row r="925" spans="2:5" x14ac:dyDescent="0.3">
      <c r="B925" s="33" t="s">
        <v>47</v>
      </c>
      <c r="C925" s="34">
        <v>68</v>
      </c>
      <c r="D925" s="42">
        <f>C926/C925</f>
        <v>0.83823529411764708</v>
      </c>
      <c r="E925" s="43">
        <f>C926/(C925-C930)</f>
        <v>0.85074626865671643</v>
      </c>
    </row>
    <row r="926" spans="2:5" x14ac:dyDescent="0.3">
      <c r="B926" s="38" t="s">
        <v>6</v>
      </c>
      <c r="C926" s="13">
        <v>57</v>
      </c>
      <c r="D926" s="50"/>
      <c r="E926" s="44"/>
    </row>
    <row r="927" spans="2:5" x14ac:dyDescent="0.3">
      <c r="B927" s="38" t="s">
        <v>3</v>
      </c>
      <c r="C927" s="13">
        <v>1</v>
      </c>
      <c r="D927" s="50"/>
      <c r="E927" s="44"/>
    </row>
    <row r="928" spans="2:5" x14ac:dyDescent="0.3">
      <c r="B928" s="32" t="s">
        <v>0</v>
      </c>
      <c r="C928" s="13">
        <v>1</v>
      </c>
      <c r="D928" s="50"/>
      <c r="E928" s="44"/>
    </row>
    <row r="929" spans="2:5" x14ac:dyDescent="0.3">
      <c r="B929" s="38" t="s">
        <v>5</v>
      </c>
      <c r="C929" s="13">
        <v>10</v>
      </c>
      <c r="D929" s="50"/>
      <c r="E929" s="44"/>
    </row>
    <row r="930" spans="2:5" x14ac:dyDescent="0.3">
      <c r="B930" s="32" t="s">
        <v>2</v>
      </c>
      <c r="C930" s="13">
        <v>1</v>
      </c>
      <c r="D930" s="50"/>
      <c r="E930" s="44"/>
    </row>
    <row r="931" spans="2:5" x14ac:dyDescent="0.3">
      <c r="B931" s="32" t="s">
        <v>9</v>
      </c>
      <c r="C931" s="13">
        <v>1</v>
      </c>
      <c r="D931" s="50"/>
      <c r="E931" s="44"/>
    </row>
    <row r="932" spans="2:5" x14ac:dyDescent="0.3">
      <c r="B932" s="32" t="s">
        <v>0</v>
      </c>
      <c r="C932" s="13">
        <v>8</v>
      </c>
      <c r="D932" s="50"/>
      <c r="E932" s="44"/>
    </row>
    <row r="933" spans="2:5" x14ac:dyDescent="0.3">
      <c r="B933" s="33" t="s">
        <v>48</v>
      </c>
      <c r="C933" s="34">
        <v>99</v>
      </c>
      <c r="D933" s="42">
        <f>C934/C933</f>
        <v>0.82828282828282829</v>
      </c>
      <c r="E933" s="43">
        <f>C934/(C933-C936)</f>
        <v>0.83673469387755106</v>
      </c>
    </row>
    <row r="934" spans="2:5" x14ac:dyDescent="0.3">
      <c r="B934" s="38" t="s">
        <v>6</v>
      </c>
      <c r="C934" s="13">
        <v>82</v>
      </c>
      <c r="D934" s="50"/>
      <c r="E934" s="44"/>
    </row>
    <row r="935" spans="2:5" x14ac:dyDescent="0.3">
      <c r="B935" s="38" t="s">
        <v>5</v>
      </c>
      <c r="C935" s="13">
        <v>17</v>
      </c>
      <c r="D935" s="50"/>
      <c r="E935" s="44"/>
    </row>
    <row r="936" spans="2:5" x14ac:dyDescent="0.3">
      <c r="B936" s="32" t="s">
        <v>2</v>
      </c>
      <c r="C936" s="13">
        <v>1</v>
      </c>
      <c r="D936" s="50"/>
      <c r="E936" s="44"/>
    </row>
    <row r="937" spans="2:5" x14ac:dyDescent="0.3">
      <c r="B937" s="32" t="s">
        <v>9</v>
      </c>
      <c r="C937" s="13">
        <v>8</v>
      </c>
      <c r="D937" s="50"/>
      <c r="E937" s="44"/>
    </row>
    <row r="938" spans="2:5" x14ac:dyDescent="0.3">
      <c r="B938" s="32" t="s">
        <v>0</v>
      </c>
      <c r="C938" s="13">
        <v>8</v>
      </c>
      <c r="D938" s="50"/>
      <c r="E938" s="44"/>
    </row>
    <row r="939" spans="2:5" x14ac:dyDescent="0.3">
      <c r="B939" s="33" t="s">
        <v>59</v>
      </c>
      <c r="C939" s="34">
        <v>20</v>
      </c>
      <c r="D939" s="42">
        <f>C940/C939</f>
        <v>0.8</v>
      </c>
      <c r="E939" s="43">
        <v>0.8</v>
      </c>
    </row>
    <row r="940" spans="2:5" x14ac:dyDescent="0.3">
      <c r="B940" s="38" t="s">
        <v>6</v>
      </c>
      <c r="C940" s="13">
        <v>16</v>
      </c>
      <c r="D940" s="50"/>
      <c r="E940" s="44"/>
    </row>
    <row r="941" spans="2:5" x14ac:dyDescent="0.3">
      <c r="B941" s="38" t="s">
        <v>3</v>
      </c>
      <c r="C941" s="13">
        <v>1</v>
      </c>
      <c r="D941" s="50"/>
      <c r="E941" s="44"/>
    </row>
    <row r="942" spans="2:5" x14ac:dyDescent="0.3">
      <c r="B942" s="32" t="s">
        <v>0</v>
      </c>
      <c r="C942" s="13">
        <v>1</v>
      </c>
      <c r="D942" s="50"/>
      <c r="E942" s="44"/>
    </row>
    <row r="943" spans="2:5" x14ac:dyDescent="0.3">
      <c r="B943" s="38" t="s">
        <v>5</v>
      </c>
      <c r="C943" s="13">
        <v>3</v>
      </c>
      <c r="D943" s="50"/>
      <c r="E943" s="44"/>
    </row>
    <row r="944" spans="2:5" x14ac:dyDescent="0.3">
      <c r="B944" s="32" t="s">
        <v>9</v>
      </c>
      <c r="C944" s="13">
        <v>3</v>
      </c>
      <c r="D944" s="50"/>
      <c r="E944" s="44"/>
    </row>
    <row r="945" spans="2:5" x14ac:dyDescent="0.3">
      <c r="B945" s="33" t="s">
        <v>65</v>
      </c>
      <c r="C945" s="34">
        <v>27</v>
      </c>
      <c r="D945" s="42">
        <f>C946/C945</f>
        <v>0.81481481481481477</v>
      </c>
      <c r="E945" s="43">
        <v>0.81</v>
      </c>
    </row>
    <row r="946" spans="2:5" x14ac:dyDescent="0.3">
      <c r="B946" s="38" t="s">
        <v>6</v>
      </c>
      <c r="C946" s="13">
        <v>22</v>
      </c>
      <c r="D946" s="50"/>
      <c r="E946" s="44"/>
    </row>
    <row r="947" spans="2:5" x14ac:dyDescent="0.3">
      <c r="B947" s="38" t="s">
        <v>5</v>
      </c>
      <c r="C947" s="13">
        <v>5</v>
      </c>
      <c r="D947" s="50"/>
      <c r="E947" s="44"/>
    </row>
    <row r="948" spans="2:5" x14ac:dyDescent="0.3">
      <c r="B948" s="32" t="s">
        <v>0</v>
      </c>
      <c r="C948" s="13">
        <v>5</v>
      </c>
      <c r="D948" s="50"/>
      <c r="E948" s="44"/>
    </row>
    <row r="949" spans="2:5" x14ac:dyDescent="0.3">
      <c r="B949" s="33" t="s">
        <v>58</v>
      </c>
      <c r="C949" s="34">
        <v>327</v>
      </c>
      <c r="D949" s="42">
        <f>C950/C949</f>
        <v>0.81345565749235471</v>
      </c>
      <c r="E949" s="43">
        <f>C950/(C949-C952-C954-C955)</f>
        <v>0.84713375796178347</v>
      </c>
    </row>
    <row r="950" spans="2:5" x14ac:dyDescent="0.3">
      <c r="B950" s="38" t="s">
        <v>6</v>
      </c>
      <c r="C950" s="13">
        <v>266</v>
      </c>
      <c r="D950" s="50"/>
      <c r="E950" s="44"/>
    </row>
    <row r="951" spans="2:5" x14ac:dyDescent="0.3">
      <c r="B951" s="38" t="s">
        <v>3</v>
      </c>
      <c r="C951" s="13">
        <v>3</v>
      </c>
      <c r="D951" s="50"/>
      <c r="E951" s="44"/>
    </row>
    <row r="952" spans="2:5" x14ac:dyDescent="0.3">
      <c r="B952" s="32" t="s">
        <v>1</v>
      </c>
      <c r="C952" s="13">
        <v>3</v>
      </c>
      <c r="D952" s="50"/>
      <c r="E952" s="44"/>
    </row>
    <row r="953" spans="2:5" x14ac:dyDescent="0.3">
      <c r="B953" s="38" t="s">
        <v>5</v>
      </c>
      <c r="C953" s="13">
        <v>58</v>
      </c>
      <c r="D953" s="50"/>
      <c r="E953" s="44"/>
    </row>
    <row r="954" spans="2:5" x14ac:dyDescent="0.3">
      <c r="B954" s="32" t="s">
        <v>2</v>
      </c>
      <c r="C954" s="13">
        <v>3</v>
      </c>
      <c r="D954" s="50"/>
      <c r="E954" s="44"/>
    </row>
    <row r="955" spans="2:5" x14ac:dyDescent="0.3">
      <c r="B955" s="32" t="s">
        <v>1</v>
      </c>
      <c r="C955" s="13">
        <v>7</v>
      </c>
      <c r="D955" s="50"/>
      <c r="E955" s="44"/>
    </row>
    <row r="956" spans="2:5" x14ac:dyDescent="0.3">
      <c r="B956" s="32" t="s">
        <v>9</v>
      </c>
      <c r="C956" s="13">
        <v>8</v>
      </c>
      <c r="D956" s="50"/>
      <c r="E956" s="44"/>
    </row>
    <row r="957" spans="2:5" x14ac:dyDescent="0.3">
      <c r="B957" s="32" t="s">
        <v>0</v>
      </c>
      <c r="C957" s="13">
        <v>34</v>
      </c>
      <c r="D957" s="50"/>
      <c r="E957" s="44"/>
    </row>
    <row r="958" spans="2:5" x14ac:dyDescent="0.3">
      <c r="B958" s="32" t="s">
        <v>4</v>
      </c>
      <c r="C958" s="13">
        <v>6</v>
      </c>
      <c r="D958" s="50"/>
      <c r="E958" s="44"/>
    </row>
    <row r="959" spans="2:5" x14ac:dyDescent="0.3">
      <c r="B959" s="33" t="s">
        <v>38</v>
      </c>
      <c r="C959" s="34">
        <v>36</v>
      </c>
      <c r="D959" s="42">
        <f>C960/C959</f>
        <v>0.66666666666666663</v>
      </c>
      <c r="E959" s="43">
        <f>C960/(C959-C962)</f>
        <v>0.68571428571428572</v>
      </c>
    </row>
    <row r="960" spans="2:5" x14ac:dyDescent="0.3">
      <c r="B960" s="38" t="s">
        <v>6</v>
      </c>
      <c r="C960" s="13">
        <v>24</v>
      </c>
      <c r="D960" s="50"/>
      <c r="E960" s="44"/>
    </row>
    <row r="961" spans="2:5" x14ac:dyDescent="0.3">
      <c r="B961" s="38" t="s">
        <v>3</v>
      </c>
      <c r="C961" s="13">
        <v>1</v>
      </c>
      <c r="D961" s="50"/>
      <c r="E961" s="44"/>
    </row>
    <row r="962" spans="2:5" x14ac:dyDescent="0.3">
      <c r="B962" s="32" t="s">
        <v>1</v>
      </c>
      <c r="C962" s="13">
        <v>1</v>
      </c>
      <c r="D962" s="50"/>
      <c r="E962" s="44"/>
    </row>
    <row r="963" spans="2:5" x14ac:dyDescent="0.3">
      <c r="B963" s="38" t="s">
        <v>5</v>
      </c>
      <c r="C963" s="13">
        <v>11</v>
      </c>
      <c r="D963" s="50"/>
      <c r="E963" s="44"/>
    </row>
    <row r="964" spans="2:5" x14ac:dyDescent="0.3">
      <c r="B964" s="32" t="s">
        <v>9</v>
      </c>
      <c r="C964" s="13">
        <v>4</v>
      </c>
      <c r="D964" s="50"/>
      <c r="E964" s="44"/>
    </row>
    <row r="965" spans="2:5" x14ac:dyDescent="0.3">
      <c r="B965" s="32" t="s">
        <v>0</v>
      </c>
      <c r="C965" s="13">
        <v>7</v>
      </c>
      <c r="D965" s="50"/>
      <c r="E965" s="44"/>
    </row>
    <row r="966" spans="2:5" x14ac:dyDescent="0.3">
      <c r="B966" s="33" t="s">
        <v>71</v>
      </c>
      <c r="C966" s="34">
        <v>72</v>
      </c>
      <c r="D966" s="42">
        <f>C967/C966</f>
        <v>0.79166666666666663</v>
      </c>
      <c r="E966" s="43">
        <v>0.79</v>
      </c>
    </row>
    <row r="967" spans="2:5" x14ac:dyDescent="0.3">
      <c r="B967" s="38" t="s">
        <v>6</v>
      </c>
      <c r="C967" s="13">
        <v>57</v>
      </c>
      <c r="D967" s="50"/>
      <c r="E967" s="44"/>
    </row>
    <row r="968" spans="2:5" x14ac:dyDescent="0.3">
      <c r="B968" s="38" t="s">
        <v>3</v>
      </c>
      <c r="C968" s="13">
        <v>1</v>
      </c>
      <c r="D968" s="50"/>
      <c r="E968" s="44"/>
    </row>
    <row r="969" spans="2:5" x14ac:dyDescent="0.3">
      <c r="B969" s="32" t="s">
        <v>0</v>
      </c>
      <c r="C969" s="13">
        <v>1</v>
      </c>
      <c r="D969" s="50"/>
      <c r="E969" s="44"/>
    </row>
    <row r="970" spans="2:5" x14ac:dyDescent="0.3">
      <c r="B970" s="38" t="s">
        <v>5</v>
      </c>
      <c r="C970" s="13">
        <v>14</v>
      </c>
      <c r="D970" s="50"/>
      <c r="E970" s="44"/>
    </row>
    <row r="971" spans="2:5" x14ac:dyDescent="0.3">
      <c r="B971" s="32" t="s">
        <v>9</v>
      </c>
      <c r="C971" s="13">
        <v>2</v>
      </c>
      <c r="D971" s="50"/>
      <c r="E971" s="44"/>
    </row>
    <row r="972" spans="2:5" ht="15" thickBot="1" x14ac:dyDescent="0.35">
      <c r="B972" s="32" t="s">
        <v>0</v>
      </c>
      <c r="C972" s="13">
        <v>12</v>
      </c>
      <c r="D972" s="50"/>
      <c r="E972" s="44"/>
    </row>
    <row r="973" spans="2:5" ht="15" thickBot="1" x14ac:dyDescent="0.35">
      <c r="B973" s="36" t="s">
        <v>98</v>
      </c>
      <c r="C973" s="37">
        <f>C8+C113+C340+C420+C552+C724+C908</f>
        <v>19962</v>
      </c>
      <c r="D973" s="133">
        <f>C974/C973</f>
        <v>0.56377116521390647</v>
      </c>
      <c r="E973" s="133">
        <f>C974/(C973-C14-C24-C25-C15-C34-C35-C44-C45-C53-C54-C63-C73-C81-C82-C91-C92-C101-C108-C109-C117-C120-C121-C128-C129-C136-C139-C140-C147-C148-C152-C153-C160-C163-C164-C171-C172-C176-C177-C186-C187-C196-C197-C204-C205-C211-C213-C214-C220-C222-C223-C229-C232-C233-C240-C241-C248-C249-C252-C253-C260-C262-C263-C270-C271-C274-C275-C282-C285-C286-C293-C294-C299-C303-C304-C311-C312-C319-C320-C326-C328-C329-C335-C336-C344-C351-C352-C358-C363-C367-C368-C376-C386-C393-C394-C400-C401-C405-C406-C412-C416-C424-C425-C430-C431-C439-C440-C445-C448-C449-C454-C458-C459-C465-C469-C470-C476-C478-C479-C484-C488-C489-C495-C500-C501-C507-C511-C512-C518-C521-C522-C527-C530-C531-C536-C538-C539-C545-C549-C551-C558-C559-C564-C569-C570-C578-C579-C584-C589-C590-C596-C597-C604-C605-C612-C613-C619-C620-C628-C629-C636-C637-C645-C646-C655-C656-C664-C665-C670-C675-C676-C682-C691-C699-C700-C705-C706-C713-C714-C721-C722-C728-C730-C731-C737-C749-C753-C754-C761-C762-C770-C777-C783-C784-C790-C792-C793-C799-C800-C806-C809-C813-C815-C820-C824-C825-C832-C833-C839-C841-C851-C852-C863-C867-C868-C879-C880-C887-C896-C904-C905-C917-C930-C936-C952-C954-C955-C962)</f>
        <v>0.71021077874542471</v>
      </c>
    </row>
    <row r="974" spans="2:5" ht="15" thickBot="1" x14ac:dyDescent="0.35">
      <c r="B974" s="35" t="s">
        <v>96</v>
      </c>
      <c r="C974" s="40">
        <f>C10+C20+C30+C40+C59+C68+C87+C97+C104+C115+C126+C134+C145+C158+C169+C182+C192+C202+C209+C218+C227+C238+C246+C258+C268+C280+C291+C297+C309+C317+C324+C333+C342+C346+C356+C361+C372+C380+C388+C398+C410+C422+C428+C435+C443+C452+C463+C474+C482+C493+C505+C516+C525+C534+C543+C547+C554+C562+C574+C582+C592+C600+C608+C615+C622+C632+C639+C649+C659+C668+C680+C685+C694+C703+C708+C717+C726+C735+C742+C747+C759+C766+C775+C781+C788+C797+C804+C811+C818+C830+C837+C845+C849+C857+C861+C873+C877+C885+C889+C894+C900+C910+C915+C921+C926+C934+C940+C946+C950+C960+C967</f>
        <v>11254</v>
      </c>
      <c r="D974" s="134"/>
      <c r="E974" s="134"/>
    </row>
  </sheetData>
  <mergeCells count="7">
    <mergeCell ref="F552:M552"/>
    <mergeCell ref="E6:E7"/>
    <mergeCell ref="D973:D974"/>
    <mergeCell ref="E973:E974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E22" sqref="E22"/>
    </sheetView>
  </sheetViews>
  <sheetFormatPr baseColWidth="10" defaultRowHeight="14.4" x14ac:dyDescent="0.3"/>
  <cols>
    <col min="2" max="2" width="37.44140625" bestFit="1" customWidth="1"/>
    <col min="3" max="3" width="14.5546875" customWidth="1"/>
    <col min="4" max="4" width="24.33203125" bestFit="1" customWidth="1"/>
  </cols>
  <sheetData>
    <row r="1" spans="1:4" ht="15.6" x14ac:dyDescent="0.3">
      <c r="A1" s="111" t="s">
        <v>104</v>
      </c>
      <c r="B1" s="111"/>
      <c r="C1" s="111"/>
    </row>
    <row r="2" spans="1:4" x14ac:dyDescent="0.3">
      <c r="A2" s="137" t="s">
        <v>94</v>
      </c>
      <c r="B2" s="137"/>
      <c r="C2" s="137"/>
    </row>
    <row r="3" spans="1:4" ht="15.75" thickBot="1" x14ac:dyDescent="0.3"/>
    <row r="4" spans="1:4" x14ac:dyDescent="0.3">
      <c r="B4" s="116" t="s">
        <v>84</v>
      </c>
      <c r="C4" s="118" t="s">
        <v>91</v>
      </c>
      <c r="D4" s="114" t="s">
        <v>107</v>
      </c>
    </row>
    <row r="5" spans="1:4" ht="15" thickBot="1" x14ac:dyDescent="0.35">
      <c r="B5" s="117"/>
      <c r="C5" s="119"/>
      <c r="D5" s="115"/>
    </row>
    <row r="6" spans="1:4" ht="15.75" thickBot="1" x14ac:dyDescent="0.3">
      <c r="B6" s="45" t="s">
        <v>41</v>
      </c>
      <c r="C6" s="47">
        <v>8</v>
      </c>
      <c r="D6" s="46">
        <v>1</v>
      </c>
    </row>
    <row r="7" spans="1:4" ht="15.75" thickBot="1" x14ac:dyDescent="0.3">
      <c r="B7" s="45" t="s">
        <v>42</v>
      </c>
      <c r="C7" s="47">
        <v>83</v>
      </c>
      <c r="D7" s="46">
        <v>0.97590361445783136</v>
      </c>
    </row>
    <row r="8" spans="1:4" ht="15.75" thickBot="1" x14ac:dyDescent="0.3">
      <c r="B8" s="45" t="s">
        <v>44</v>
      </c>
      <c r="C8" s="47">
        <v>2238</v>
      </c>
      <c r="D8" s="46">
        <v>0.93431635388739942</v>
      </c>
    </row>
    <row r="9" spans="1:4" ht="15.75" thickBot="1" x14ac:dyDescent="0.3">
      <c r="B9" s="45" t="s">
        <v>43</v>
      </c>
      <c r="C9" s="47">
        <v>16</v>
      </c>
      <c r="D9" s="46">
        <v>1</v>
      </c>
    </row>
    <row r="10" spans="1:4" ht="15.75" thickBot="1" x14ac:dyDescent="0.3">
      <c r="B10" s="45" t="s">
        <v>47</v>
      </c>
      <c r="C10" s="47">
        <v>279</v>
      </c>
      <c r="D10" s="46">
        <v>0.967741935483871</v>
      </c>
    </row>
    <row r="11" spans="1:4" ht="15.75" thickBot="1" x14ac:dyDescent="0.3">
      <c r="B11" s="45" t="s">
        <v>48</v>
      </c>
      <c r="C11" s="47">
        <v>125</v>
      </c>
      <c r="D11" s="46">
        <v>0.95199999999999996</v>
      </c>
    </row>
    <row r="12" spans="1:4" ht="15.75" thickBot="1" x14ac:dyDescent="0.3">
      <c r="B12" s="45" t="s">
        <v>49</v>
      </c>
      <c r="C12" s="47">
        <v>16</v>
      </c>
      <c r="D12" s="46">
        <v>0.875</v>
      </c>
    </row>
    <row r="13" spans="1:4" ht="15" thickBot="1" x14ac:dyDescent="0.35">
      <c r="B13" s="45" t="s">
        <v>65</v>
      </c>
      <c r="C13" s="47">
        <v>28</v>
      </c>
      <c r="D13" s="46">
        <v>1</v>
      </c>
    </row>
    <row r="14" spans="1:4" ht="15.75" thickBot="1" x14ac:dyDescent="0.3">
      <c r="B14" s="45" t="s">
        <v>69</v>
      </c>
      <c r="C14" s="47">
        <v>8</v>
      </c>
      <c r="D14" s="46">
        <v>1</v>
      </c>
    </row>
    <row r="15" spans="1:4" ht="15.75" thickBot="1" x14ac:dyDescent="0.3">
      <c r="B15" s="45" t="s">
        <v>58</v>
      </c>
      <c r="C15" s="47">
        <v>335</v>
      </c>
      <c r="D15" s="46">
        <v>0.9880597014925373</v>
      </c>
    </row>
    <row r="16" spans="1:4" ht="15.75" thickBot="1" x14ac:dyDescent="0.3">
      <c r="B16" s="45" t="s">
        <v>38</v>
      </c>
      <c r="C16" s="47">
        <v>16</v>
      </c>
      <c r="D16" s="46">
        <v>1</v>
      </c>
    </row>
    <row r="17" spans="2:4" ht="15" thickBot="1" x14ac:dyDescent="0.35">
      <c r="B17" s="16" t="s">
        <v>95</v>
      </c>
      <c r="C17" s="48">
        <v>3152</v>
      </c>
      <c r="D17" s="112">
        <v>0.9375</v>
      </c>
    </row>
    <row r="18" spans="2:4" ht="15" thickBot="1" x14ac:dyDescent="0.35">
      <c r="B18" s="23" t="s">
        <v>97</v>
      </c>
      <c r="C18" s="49">
        <v>2157</v>
      </c>
      <c r="D18" s="113"/>
    </row>
    <row r="19" spans="2:4" ht="15.75" thickBot="1" x14ac:dyDescent="0.3"/>
    <row r="20" spans="2:4" x14ac:dyDescent="0.3">
      <c r="B20" s="118" t="s">
        <v>88</v>
      </c>
      <c r="C20" s="122" t="s">
        <v>91</v>
      </c>
      <c r="D20" s="114" t="s">
        <v>107</v>
      </c>
    </row>
    <row r="21" spans="2:4" ht="15" thickBot="1" x14ac:dyDescent="0.35">
      <c r="B21" s="121"/>
      <c r="C21" s="123"/>
      <c r="D21" s="115"/>
    </row>
    <row r="22" spans="2:4" ht="15.75" thickBot="1" x14ac:dyDescent="0.3">
      <c r="B22" s="68" t="s">
        <v>39</v>
      </c>
      <c r="C22" s="69">
        <v>216</v>
      </c>
      <c r="D22" s="46">
        <v>0.88888888888888884</v>
      </c>
    </row>
    <row r="23" spans="2:4" ht="15.75" thickBot="1" x14ac:dyDescent="0.3">
      <c r="B23" s="68" t="s">
        <v>40</v>
      </c>
      <c r="C23" s="69">
        <v>76</v>
      </c>
      <c r="D23" s="46">
        <v>0.98684210526315785</v>
      </c>
    </row>
    <row r="24" spans="2:4" ht="15.75" thickBot="1" x14ac:dyDescent="0.3">
      <c r="B24" s="68" t="s">
        <v>41</v>
      </c>
      <c r="C24" s="69">
        <v>188</v>
      </c>
      <c r="D24" s="46">
        <v>0.93617021276595747</v>
      </c>
    </row>
    <row r="25" spans="2:4" ht="15.75" thickBot="1" x14ac:dyDescent="0.3">
      <c r="B25" s="68" t="s">
        <v>45</v>
      </c>
      <c r="C25" s="69">
        <v>64</v>
      </c>
      <c r="D25" s="46">
        <v>0.796875</v>
      </c>
    </row>
    <row r="26" spans="2:4" ht="15.75" thickBot="1" x14ac:dyDescent="0.3">
      <c r="B26" s="68" t="s">
        <v>51</v>
      </c>
      <c r="C26" s="69">
        <v>212</v>
      </c>
      <c r="D26" s="46">
        <v>0.96698113207547165</v>
      </c>
    </row>
    <row r="27" spans="2:4" ht="15.75" thickBot="1" x14ac:dyDescent="0.3">
      <c r="B27" s="68" t="s">
        <v>42</v>
      </c>
      <c r="C27" s="69">
        <v>785</v>
      </c>
      <c r="D27" s="46">
        <v>0.93503184713375798</v>
      </c>
    </row>
    <row r="28" spans="2:4" ht="15.75" thickBot="1" x14ac:dyDescent="0.3">
      <c r="B28" s="68" t="s">
        <v>44</v>
      </c>
      <c r="C28" s="69">
        <v>6786</v>
      </c>
      <c r="D28" s="46">
        <v>0.91777188328912462</v>
      </c>
    </row>
    <row r="29" spans="2:4" ht="15.75" thickBot="1" x14ac:dyDescent="0.3">
      <c r="B29" s="68" t="s">
        <v>43</v>
      </c>
      <c r="C29" s="69">
        <v>895</v>
      </c>
      <c r="D29" s="46">
        <v>0.90949720670391065</v>
      </c>
    </row>
    <row r="30" spans="2:4" ht="15" thickBot="1" x14ac:dyDescent="0.35">
      <c r="B30" s="68" t="s">
        <v>46</v>
      </c>
      <c r="C30" s="69">
        <v>12</v>
      </c>
      <c r="D30" s="46">
        <v>0.75</v>
      </c>
    </row>
    <row r="31" spans="2:4" ht="15" thickBot="1" x14ac:dyDescent="0.35">
      <c r="B31" s="68" t="s">
        <v>47</v>
      </c>
      <c r="C31" s="69">
        <v>1469</v>
      </c>
      <c r="D31" s="46">
        <v>0.95915588835942822</v>
      </c>
    </row>
    <row r="32" spans="2:4" ht="15" thickBot="1" x14ac:dyDescent="0.35">
      <c r="B32" s="68" t="s">
        <v>64</v>
      </c>
      <c r="C32" s="69">
        <v>20</v>
      </c>
      <c r="D32" s="46">
        <v>1</v>
      </c>
    </row>
    <row r="33" spans="2:4" ht="15" thickBot="1" x14ac:dyDescent="0.35">
      <c r="B33" s="68" t="s">
        <v>100</v>
      </c>
      <c r="C33" s="70">
        <v>60</v>
      </c>
      <c r="D33" s="46">
        <v>0.6333333333333333</v>
      </c>
    </row>
    <row r="34" spans="2:4" ht="15" thickBot="1" x14ac:dyDescent="0.35">
      <c r="B34" s="68" t="s">
        <v>48</v>
      </c>
      <c r="C34" s="69">
        <v>1039</v>
      </c>
      <c r="D34" s="46">
        <v>0.94995187680461979</v>
      </c>
    </row>
    <row r="35" spans="2:4" ht="15" thickBot="1" x14ac:dyDescent="0.35">
      <c r="B35" s="68" t="s">
        <v>50</v>
      </c>
      <c r="C35" s="69">
        <v>48</v>
      </c>
      <c r="D35" s="46">
        <v>0.95833333333333337</v>
      </c>
    </row>
    <row r="36" spans="2:4" ht="15" thickBot="1" x14ac:dyDescent="0.35">
      <c r="B36" s="68" t="s">
        <v>49</v>
      </c>
      <c r="C36" s="69">
        <v>536</v>
      </c>
      <c r="D36" s="46">
        <v>0.91417910447761197</v>
      </c>
    </row>
    <row r="37" spans="2:4" ht="15" thickBot="1" x14ac:dyDescent="0.35">
      <c r="B37" s="68" t="s">
        <v>53</v>
      </c>
      <c r="C37" s="69">
        <v>452</v>
      </c>
      <c r="D37" s="46">
        <v>0.92699115044247793</v>
      </c>
    </row>
    <row r="38" spans="2:4" ht="15" thickBot="1" x14ac:dyDescent="0.35">
      <c r="B38" s="68" t="s">
        <v>54</v>
      </c>
      <c r="C38" s="69">
        <v>28</v>
      </c>
      <c r="D38" s="46">
        <v>0.8571428571428571</v>
      </c>
    </row>
    <row r="39" spans="2:4" ht="15" thickBot="1" x14ac:dyDescent="0.35">
      <c r="B39" s="68" t="s">
        <v>55</v>
      </c>
      <c r="C39" s="69">
        <v>28</v>
      </c>
      <c r="D39" s="46">
        <v>0.9642857142857143</v>
      </c>
    </row>
    <row r="40" spans="2:4" ht="15" thickBot="1" x14ac:dyDescent="0.35">
      <c r="B40" s="68" t="s">
        <v>79</v>
      </c>
      <c r="C40" s="69">
        <v>28</v>
      </c>
      <c r="D40" s="46">
        <v>0.9642857142857143</v>
      </c>
    </row>
    <row r="41" spans="2:4" ht="15" thickBot="1" x14ac:dyDescent="0.35">
      <c r="B41" s="68" t="s">
        <v>80</v>
      </c>
      <c r="C41" s="69">
        <v>172</v>
      </c>
      <c r="D41" s="46">
        <v>0.92441860465116277</v>
      </c>
    </row>
    <row r="42" spans="2:4" ht="15" thickBot="1" x14ac:dyDescent="0.35">
      <c r="B42" s="68" t="s">
        <v>56</v>
      </c>
      <c r="C42" s="69">
        <v>12</v>
      </c>
      <c r="D42" s="46">
        <v>1</v>
      </c>
    </row>
    <row r="43" spans="2:4" ht="15" thickBot="1" x14ac:dyDescent="0.35">
      <c r="B43" s="68" t="s">
        <v>57</v>
      </c>
      <c r="C43" s="69">
        <v>56</v>
      </c>
      <c r="D43" s="46">
        <v>0.8928571428571429</v>
      </c>
    </row>
    <row r="44" spans="2:4" ht="15" thickBot="1" x14ac:dyDescent="0.35">
      <c r="B44" s="68" t="s">
        <v>61</v>
      </c>
      <c r="C44" s="69">
        <v>266</v>
      </c>
      <c r="D44" s="46">
        <v>0.89849624060150379</v>
      </c>
    </row>
    <row r="45" spans="2:4" ht="15" thickBot="1" x14ac:dyDescent="0.35">
      <c r="B45" s="68" t="s">
        <v>52</v>
      </c>
      <c r="C45" s="69">
        <v>1568</v>
      </c>
      <c r="D45" s="46">
        <v>0.84630102040816324</v>
      </c>
    </row>
    <row r="46" spans="2:4" ht="15" thickBot="1" x14ac:dyDescent="0.35">
      <c r="B46" s="68" t="s">
        <v>60</v>
      </c>
      <c r="C46" s="69">
        <v>12</v>
      </c>
      <c r="D46" s="46">
        <v>0.91666666666666663</v>
      </c>
    </row>
    <row r="47" spans="2:4" ht="15" thickBot="1" x14ac:dyDescent="0.35">
      <c r="B47" s="68" t="s">
        <v>59</v>
      </c>
      <c r="C47" s="69">
        <v>256</v>
      </c>
      <c r="D47" s="46">
        <v>0.796875</v>
      </c>
    </row>
    <row r="48" spans="2:4" ht="15" thickBot="1" x14ac:dyDescent="0.35">
      <c r="B48" s="68" t="s">
        <v>62</v>
      </c>
      <c r="C48" s="69">
        <v>312</v>
      </c>
      <c r="D48" s="46">
        <v>0.95512820512820518</v>
      </c>
    </row>
    <row r="49" spans="2:4" ht="15" thickBot="1" x14ac:dyDescent="0.35">
      <c r="B49" s="68" t="s">
        <v>66</v>
      </c>
      <c r="C49" s="69">
        <v>128</v>
      </c>
      <c r="D49" s="46">
        <v>0.9453125</v>
      </c>
    </row>
    <row r="50" spans="2:4" ht="15" thickBot="1" x14ac:dyDescent="0.35">
      <c r="B50" s="68" t="s">
        <v>65</v>
      </c>
      <c r="C50" s="69">
        <v>504</v>
      </c>
      <c r="D50" s="46">
        <v>0.88095238095238093</v>
      </c>
    </row>
    <row r="51" spans="2:4" ht="15" thickBot="1" x14ac:dyDescent="0.35">
      <c r="B51" s="68" t="s">
        <v>81</v>
      </c>
      <c r="C51" s="69">
        <v>76</v>
      </c>
      <c r="D51" s="46">
        <v>0.98684210526315785</v>
      </c>
    </row>
    <row r="52" spans="2:4" ht="15" thickBot="1" x14ac:dyDescent="0.35">
      <c r="B52" s="68" t="s">
        <v>68</v>
      </c>
      <c r="C52" s="69">
        <v>55</v>
      </c>
      <c r="D52" s="46">
        <v>1</v>
      </c>
    </row>
    <row r="53" spans="2:4" ht="15" thickBot="1" x14ac:dyDescent="0.35">
      <c r="B53" s="68" t="s">
        <v>67</v>
      </c>
      <c r="C53" s="69">
        <v>84</v>
      </c>
      <c r="D53" s="46">
        <v>0.88095238095238093</v>
      </c>
    </row>
    <row r="54" spans="2:4" ht="15" thickBot="1" x14ac:dyDescent="0.35">
      <c r="B54" s="68" t="s">
        <v>63</v>
      </c>
      <c r="C54" s="69">
        <v>40</v>
      </c>
      <c r="D54" s="46">
        <v>1</v>
      </c>
    </row>
    <row r="55" spans="2:4" ht="15" thickBot="1" x14ac:dyDescent="0.35">
      <c r="B55" s="68" t="s">
        <v>75</v>
      </c>
      <c r="C55" s="69">
        <v>392</v>
      </c>
      <c r="D55" s="46">
        <v>0.8392857142857143</v>
      </c>
    </row>
    <row r="56" spans="2:4" ht="15" thickBot="1" x14ac:dyDescent="0.35">
      <c r="B56" s="68" t="s">
        <v>69</v>
      </c>
      <c r="C56" s="69">
        <v>28</v>
      </c>
      <c r="D56" s="46">
        <v>0.8214285714285714</v>
      </c>
    </row>
    <row r="57" spans="2:4" ht="15" thickBot="1" x14ac:dyDescent="0.35">
      <c r="B57" s="68" t="s">
        <v>58</v>
      </c>
      <c r="C57" s="69">
        <v>1898</v>
      </c>
      <c r="D57" s="46">
        <v>0.92729188619599578</v>
      </c>
    </row>
    <row r="58" spans="2:4" ht="15" thickBot="1" x14ac:dyDescent="0.35">
      <c r="B58" s="68" t="s">
        <v>38</v>
      </c>
      <c r="C58" s="69">
        <v>521</v>
      </c>
      <c r="D58" s="46">
        <v>0.95777351247600773</v>
      </c>
    </row>
    <row r="59" spans="2:4" ht="15" thickBot="1" x14ac:dyDescent="0.35">
      <c r="B59" s="68" t="s">
        <v>70</v>
      </c>
      <c r="C59" s="69">
        <v>20</v>
      </c>
      <c r="D59" s="46">
        <v>0.95</v>
      </c>
    </row>
    <row r="60" spans="2:4" ht="15" thickBot="1" x14ac:dyDescent="0.35">
      <c r="B60" s="68" t="s">
        <v>73</v>
      </c>
      <c r="C60" s="69">
        <v>4</v>
      </c>
      <c r="D60" s="46">
        <v>1</v>
      </c>
    </row>
    <row r="61" spans="2:4" ht="15" thickBot="1" x14ac:dyDescent="0.35">
      <c r="B61" s="68" t="s">
        <v>71</v>
      </c>
      <c r="C61" s="69">
        <v>336</v>
      </c>
      <c r="D61" s="46">
        <v>0.97916666666666663</v>
      </c>
    </row>
    <row r="62" spans="2:4" ht="15" thickBot="1" x14ac:dyDescent="0.35">
      <c r="B62" s="68" t="s">
        <v>72</v>
      </c>
      <c r="C62" s="69">
        <v>12</v>
      </c>
      <c r="D62" s="46">
        <v>0.91666666666666663</v>
      </c>
    </row>
    <row r="63" spans="2:4" ht="15" thickBot="1" x14ac:dyDescent="0.35">
      <c r="B63" s="68" t="s">
        <v>74</v>
      </c>
      <c r="C63" s="69">
        <v>12</v>
      </c>
      <c r="D63" s="46">
        <v>0.75</v>
      </c>
    </row>
    <row r="64" spans="2:4" ht="15" thickBot="1" x14ac:dyDescent="0.35">
      <c r="B64" s="68" t="s">
        <v>82</v>
      </c>
      <c r="C64" s="69">
        <v>56</v>
      </c>
      <c r="D64" s="46">
        <v>0.9642857142857143</v>
      </c>
    </row>
    <row r="65" spans="2:4" ht="15" thickBot="1" x14ac:dyDescent="0.35">
      <c r="B65" s="68" t="s">
        <v>76</v>
      </c>
      <c r="C65" s="69">
        <v>156</v>
      </c>
      <c r="D65" s="46">
        <v>0.92307692307692313</v>
      </c>
    </row>
    <row r="66" spans="2:4" ht="15" thickBot="1" x14ac:dyDescent="0.35">
      <c r="B66" s="68" t="s">
        <v>77</v>
      </c>
      <c r="C66" s="69">
        <v>44</v>
      </c>
      <c r="D66" s="46">
        <v>0.97727272727272729</v>
      </c>
    </row>
    <row r="67" spans="2:4" ht="15" thickBot="1" x14ac:dyDescent="0.35">
      <c r="B67" s="63" t="s">
        <v>98</v>
      </c>
      <c r="C67" s="71">
        <v>19962</v>
      </c>
      <c r="D67" s="114">
        <v>0.91263400460875665</v>
      </c>
    </row>
    <row r="68" spans="2:4" ht="15" thickBot="1" x14ac:dyDescent="0.35">
      <c r="B68" s="67" t="s">
        <v>96</v>
      </c>
      <c r="C68" s="72">
        <v>11254</v>
      </c>
      <c r="D68" s="120"/>
    </row>
  </sheetData>
  <mergeCells count="10">
    <mergeCell ref="A1:C1"/>
    <mergeCell ref="A2:C2"/>
    <mergeCell ref="D67:D68"/>
    <mergeCell ref="D17:D18"/>
    <mergeCell ref="B4:B5"/>
    <mergeCell ref="C4:C5"/>
    <mergeCell ref="D4:D5"/>
    <mergeCell ref="B20:B21"/>
    <mergeCell ref="C20:C21"/>
    <mergeCell ref="D20:D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2" workbookViewId="0">
      <selection activeCell="I32" sqref="I32"/>
    </sheetView>
  </sheetViews>
  <sheetFormatPr baseColWidth="10" defaultRowHeight="14.4" x14ac:dyDescent="0.3"/>
  <cols>
    <col min="2" max="2" width="35" customWidth="1"/>
    <col min="3" max="3" width="25.33203125" customWidth="1"/>
    <col min="4" max="4" width="17.5546875" customWidth="1"/>
    <col min="5" max="5" width="16.88671875" customWidth="1"/>
  </cols>
  <sheetData>
    <row r="1" spans="1:5" ht="15.6" x14ac:dyDescent="0.3">
      <c r="A1" s="111" t="s">
        <v>105</v>
      </c>
      <c r="B1" s="111"/>
      <c r="C1" s="111"/>
    </row>
    <row r="2" spans="1:5" x14ac:dyDescent="0.3">
      <c r="A2" s="137" t="s">
        <v>94</v>
      </c>
      <c r="B2" s="137"/>
      <c r="C2" s="137"/>
    </row>
    <row r="3" spans="1:5" ht="15.75" thickBot="1" x14ac:dyDescent="0.3"/>
    <row r="4" spans="1:5" x14ac:dyDescent="0.3">
      <c r="B4" s="127" t="s">
        <v>92</v>
      </c>
      <c r="C4" s="127" t="s">
        <v>93</v>
      </c>
      <c r="D4" s="124" t="s">
        <v>86</v>
      </c>
      <c r="E4" s="124" t="s">
        <v>108</v>
      </c>
    </row>
    <row r="5" spans="1:5" ht="15" thickBot="1" x14ac:dyDescent="0.35">
      <c r="B5" s="128"/>
      <c r="C5" s="128"/>
      <c r="D5" s="125"/>
      <c r="E5" s="125"/>
    </row>
    <row r="6" spans="1:5" ht="15.75" thickBot="1" x14ac:dyDescent="0.3">
      <c r="B6" s="68" t="s">
        <v>25</v>
      </c>
      <c r="C6" s="91">
        <v>218</v>
      </c>
      <c r="D6" s="92">
        <v>0.69724770642201839</v>
      </c>
      <c r="E6" s="92">
        <v>0.7069767441860465</v>
      </c>
    </row>
    <row r="7" spans="1:5" ht="15.75" thickBot="1" x14ac:dyDescent="0.3">
      <c r="B7" s="68" t="s">
        <v>21</v>
      </c>
      <c r="C7" s="91">
        <v>16</v>
      </c>
      <c r="D7" s="92">
        <v>0.3125</v>
      </c>
      <c r="E7" s="92">
        <v>0.63</v>
      </c>
    </row>
    <row r="8" spans="1:5" ht="15.75" thickBot="1" x14ac:dyDescent="0.3">
      <c r="B8" s="68" t="s">
        <v>20</v>
      </c>
      <c r="C8" s="91">
        <v>28</v>
      </c>
      <c r="D8" s="92">
        <v>0.82</v>
      </c>
      <c r="E8" s="92">
        <v>0.88</v>
      </c>
    </row>
    <row r="9" spans="1:5" ht="15.75" thickBot="1" x14ac:dyDescent="0.3">
      <c r="B9" s="68" t="s">
        <v>18</v>
      </c>
      <c r="C9" s="91">
        <v>16</v>
      </c>
      <c r="D9" s="92">
        <v>0.44</v>
      </c>
      <c r="E9" s="92">
        <v>0.64</v>
      </c>
    </row>
    <row r="10" spans="1:5" ht="15.75" thickBot="1" x14ac:dyDescent="0.3">
      <c r="B10" s="68" t="s">
        <v>19</v>
      </c>
      <c r="C10" s="91">
        <v>25</v>
      </c>
      <c r="D10" s="92">
        <v>0.32</v>
      </c>
      <c r="E10" s="92">
        <v>0.8</v>
      </c>
    </row>
    <row r="11" spans="1:5" ht="15.75" thickBot="1" x14ac:dyDescent="0.3">
      <c r="B11" s="68" t="s">
        <v>17</v>
      </c>
      <c r="C11" s="91">
        <v>140</v>
      </c>
      <c r="D11" s="92">
        <v>0.7</v>
      </c>
      <c r="E11" s="92">
        <v>0.70503597122302153</v>
      </c>
    </row>
    <row r="12" spans="1:5" ht="15.75" thickBot="1" x14ac:dyDescent="0.3">
      <c r="B12" s="68" t="s">
        <v>78</v>
      </c>
      <c r="C12" s="91">
        <v>1029</v>
      </c>
      <c r="D12" s="92">
        <v>0.66861030126336252</v>
      </c>
      <c r="E12" s="92">
        <v>0.77</v>
      </c>
    </row>
    <row r="13" spans="1:5" ht="15.75" thickBot="1" x14ac:dyDescent="0.3">
      <c r="B13" s="68" t="s">
        <v>37</v>
      </c>
      <c r="C13" s="91">
        <v>24</v>
      </c>
      <c r="D13" s="92">
        <v>0.75</v>
      </c>
      <c r="E13" s="92">
        <v>0.75</v>
      </c>
    </row>
    <row r="14" spans="1:5" ht="15.75" thickBot="1" x14ac:dyDescent="0.3">
      <c r="B14" s="68" t="s">
        <v>8</v>
      </c>
      <c r="C14" s="91">
        <v>72</v>
      </c>
      <c r="D14" s="92">
        <v>0.77777777777777779</v>
      </c>
      <c r="E14" s="92">
        <v>0.81159420289855078</v>
      </c>
    </row>
    <row r="15" spans="1:5" ht="15.75" thickBot="1" x14ac:dyDescent="0.3">
      <c r="B15" s="68" t="s">
        <v>14</v>
      </c>
      <c r="C15" s="91">
        <v>700</v>
      </c>
      <c r="D15" s="92">
        <v>0.78714285714285714</v>
      </c>
      <c r="E15" s="92">
        <v>0.81029411764705883</v>
      </c>
    </row>
    <row r="16" spans="1:5" ht="15.75" thickBot="1" x14ac:dyDescent="0.3">
      <c r="B16" s="68" t="s">
        <v>22</v>
      </c>
      <c r="C16" s="91">
        <v>4</v>
      </c>
      <c r="D16" s="92">
        <v>0.5</v>
      </c>
      <c r="E16" s="92">
        <v>0.5</v>
      </c>
    </row>
    <row r="17" spans="2:5" ht="15.75" thickBot="1" x14ac:dyDescent="0.3">
      <c r="B17" s="68" t="s">
        <v>23</v>
      </c>
      <c r="C17" s="91">
        <v>56</v>
      </c>
      <c r="D17" s="92">
        <v>0.84</v>
      </c>
      <c r="E17" s="92">
        <v>0.9</v>
      </c>
    </row>
    <row r="18" spans="2:5" ht="15.75" thickBot="1" x14ac:dyDescent="0.3">
      <c r="B18" s="68" t="s">
        <v>26</v>
      </c>
      <c r="C18" s="91">
        <v>45</v>
      </c>
      <c r="D18" s="92">
        <v>0.33</v>
      </c>
      <c r="E18" s="92">
        <v>0.33</v>
      </c>
    </row>
    <row r="19" spans="2:5" ht="15.75" thickBot="1" x14ac:dyDescent="0.3">
      <c r="B19" s="68" t="s">
        <v>27</v>
      </c>
      <c r="C19" s="91">
        <v>8</v>
      </c>
      <c r="D19" s="92">
        <v>0.5</v>
      </c>
      <c r="E19" s="92">
        <v>0.5</v>
      </c>
    </row>
    <row r="20" spans="2:5" ht="15.75" thickBot="1" x14ac:dyDescent="0.3">
      <c r="B20" s="68" t="s">
        <v>28</v>
      </c>
      <c r="C20" s="91">
        <v>68</v>
      </c>
      <c r="D20" s="92">
        <v>0.77941176470588236</v>
      </c>
      <c r="E20" s="92">
        <v>0.77941176470588236</v>
      </c>
    </row>
    <row r="21" spans="2:5" ht="15.75" thickBot="1" x14ac:dyDescent="0.3">
      <c r="B21" s="68" t="s">
        <v>31</v>
      </c>
      <c r="C21" s="91">
        <v>59</v>
      </c>
      <c r="D21" s="92">
        <v>0.72881355932203384</v>
      </c>
      <c r="E21" s="92">
        <v>0.74137931034482762</v>
      </c>
    </row>
    <row r="22" spans="2:5" ht="15.75" thickBot="1" x14ac:dyDescent="0.3">
      <c r="B22" s="68" t="s">
        <v>29</v>
      </c>
      <c r="C22" s="91">
        <v>28</v>
      </c>
      <c r="D22" s="92">
        <v>0.5</v>
      </c>
      <c r="E22" s="92">
        <v>0.5</v>
      </c>
    </row>
    <row r="23" spans="2:5" ht="15.75" thickBot="1" x14ac:dyDescent="0.3">
      <c r="B23" s="68" t="s">
        <v>99</v>
      </c>
      <c r="C23" s="91">
        <v>56</v>
      </c>
      <c r="D23" s="92">
        <v>0.93</v>
      </c>
      <c r="E23" s="92">
        <v>0.96</v>
      </c>
    </row>
    <row r="24" spans="2:5" ht="15.75" thickBot="1" x14ac:dyDescent="0.3">
      <c r="B24" s="68" t="s">
        <v>30</v>
      </c>
      <c r="C24" s="91">
        <v>84</v>
      </c>
      <c r="D24" s="92">
        <v>0.7857142857142857</v>
      </c>
      <c r="E24" s="92">
        <v>0.7857142857142857</v>
      </c>
    </row>
    <row r="25" spans="2:5" ht="15.75" thickBot="1" x14ac:dyDescent="0.3">
      <c r="B25" s="68" t="s">
        <v>24</v>
      </c>
      <c r="C25" s="91">
        <v>28</v>
      </c>
      <c r="D25" s="92">
        <v>0.56999999999999995</v>
      </c>
      <c r="E25" s="92">
        <v>0.67</v>
      </c>
    </row>
    <row r="26" spans="2:5" ht="15.75" thickBot="1" x14ac:dyDescent="0.3">
      <c r="B26" s="68" t="s">
        <v>32</v>
      </c>
      <c r="C26" s="91">
        <v>76</v>
      </c>
      <c r="D26" s="92">
        <v>0.60526315789473684</v>
      </c>
      <c r="E26" s="92">
        <v>0.61</v>
      </c>
    </row>
    <row r="27" spans="2:5" ht="15.75" thickBot="1" x14ac:dyDescent="0.3">
      <c r="B27" s="68" t="s">
        <v>34</v>
      </c>
      <c r="C27" s="91">
        <v>84</v>
      </c>
      <c r="D27" s="92">
        <v>0.86904761904761907</v>
      </c>
      <c r="E27" s="92">
        <v>0.9358974358974359</v>
      </c>
    </row>
    <row r="28" spans="2:5" ht="15.75" thickBot="1" x14ac:dyDescent="0.3">
      <c r="B28" s="68" t="s">
        <v>36</v>
      </c>
      <c r="C28" s="91">
        <v>128</v>
      </c>
      <c r="D28" s="92">
        <v>0.46875</v>
      </c>
      <c r="E28" s="92">
        <v>0.4838709677419355</v>
      </c>
    </row>
    <row r="29" spans="2:5" ht="15.75" thickBot="1" x14ac:dyDescent="0.3">
      <c r="B29" s="93" t="s">
        <v>33</v>
      </c>
      <c r="C29" s="79">
        <v>68</v>
      </c>
      <c r="D29" s="94">
        <v>0.20588235294117646</v>
      </c>
      <c r="E29" s="94">
        <v>0.20895522388059701</v>
      </c>
    </row>
    <row r="30" spans="2:5" ht="15" thickBot="1" x14ac:dyDescent="0.35">
      <c r="B30" s="95" t="s">
        <v>35</v>
      </c>
      <c r="C30" s="96">
        <v>8</v>
      </c>
      <c r="D30" s="105">
        <v>0</v>
      </c>
      <c r="E30" s="105">
        <v>0</v>
      </c>
    </row>
    <row r="31" spans="2:5" ht="15" thickBot="1" x14ac:dyDescent="0.35">
      <c r="B31" s="68" t="s">
        <v>16</v>
      </c>
      <c r="C31" s="91">
        <v>84</v>
      </c>
      <c r="D31" s="92">
        <v>0.74</v>
      </c>
      <c r="E31" s="92">
        <v>0.79</v>
      </c>
    </row>
    <row r="32" spans="2:5" ht="15" thickBot="1" x14ac:dyDescent="0.35">
      <c r="B32" s="85" t="s">
        <v>98</v>
      </c>
      <c r="C32" s="97">
        <v>3152</v>
      </c>
      <c r="D32" s="124">
        <v>0.68940355329949243</v>
      </c>
      <c r="E32" s="124">
        <v>0.73861318830727396</v>
      </c>
    </row>
    <row r="33" spans="2:13" ht="15" thickBot="1" x14ac:dyDescent="0.35">
      <c r="B33" s="84" t="s">
        <v>96</v>
      </c>
      <c r="C33" s="98">
        <v>2173</v>
      </c>
      <c r="D33" s="126"/>
      <c r="E33" s="126"/>
    </row>
    <row r="34" spans="2:13" ht="15" thickBot="1" x14ac:dyDescent="0.35"/>
    <row r="35" spans="2:13" x14ac:dyDescent="0.3">
      <c r="B35" s="135" t="s">
        <v>92</v>
      </c>
      <c r="C35" s="127" t="s">
        <v>93</v>
      </c>
      <c r="D35" s="124" t="s">
        <v>86</v>
      </c>
      <c r="E35" s="131" t="s">
        <v>108</v>
      </c>
    </row>
    <row r="36" spans="2:13" ht="15" thickBot="1" x14ac:dyDescent="0.35">
      <c r="B36" s="136"/>
      <c r="C36" s="128"/>
      <c r="D36" s="125"/>
      <c r="E36" s="132"/>
    </row>
    <row r="37" spans="2:13" ht="15" thickBot="1" x14ac:dyDescent="0.35">
      <c r="B37" s="45" t="s">
        <v>7</v>
      </c>
      <c r="C37" s="99">
        <v>1190</v>
      </c>
      <c r="D37" s="92">
        <v>8.6554621848739494E-2</v>
      </c>
      <c r="E37" s="106">
        <v>0.12350119904076738</v>
      </c>
    </row>
    <row r="38" spans="2:13" ht="15" thickBot="1" x14ac:dyDescent="0.35">
      <c r="B38" s="45" t="s">
        <v>78</v>
      </c>
      <c r="C38" s="99">
        <v>10077</v>
      </c>
      <c r="D38" s="92">
        <v>0.68968939168403298</v>
      </c>
      <c r="E38" s="106">
        <v>0.80458439453577213</v>
      </c>
    </row>
    <row r="39" spans="2:13" ht="15" thickBot="1" x14ac:dyDescent="0.35">
      <c r="B39" s="45" t="s">
        <v>14</v>
      </c>
      <c r="C39" s="99">
        <v>1131</v>
      </c>
      <c r="D39" s="92">
        <v>0.56763925729442966</v>
      </c>
      <c r="E39" s="106">
        <v>0.61026615969581754</v>
      </c>
    </row>
    <row r="40" spans="2:13" ht="15" thickBot="1" x14ac:dyDescent="0.35">
      <c r="B40" s="45" t="s">
        <v>11</v>
      </c>
      <c r="C40" s="99">
        <v>2408</v>
      </c>
      <c r="D40" s="92">
        <v>0.44559800664451826</v>
      </c>
      <c r="E40" s="106">
        <v>0.78237547892720305</v>
      </c>
    </row>
    <row r="41" spans="2:13" ht="15" thickBot="1" x14ac:dyDescent="0.35">
      <c r="B41" s="68" t="s">
        <v>99</v>
      </c>
      <c r="C41" s="99">
        <v>2565</v>
      </c>
      <c r="D41" s="92">
        <v>0.46276803118908383</v>
      </c>
      <c r="E41" s="106">
        <v>0.52</v>
      </c>
      <c r="F41" s="129" t="s">
        <v>106</v>
      </c>
      <c r="G41" s="130"/>
      <c r="H41" s="130"/>
      <c r="I41" s="130"/>
      <c r="J41" s="130"/>
      <c r="K41" s="130"/>
      <c r="L41" s="130"/>
      <c r="M41" s="130"/>
    </row>
    <row r="42" spans="2:13" ht="15" thickBot="1" x14ac:dyDescent="0.35">
      <c r="B42" s="45" t="s">
        <v>12</v>
      </c>
      <c r="C42" s="99">
        <v>1769</v>
      </c>
      <c r="D42" s="92">
        <v>0.37422272470322215</v>
      </c>
      <c r="E42" s="106">
        <v>0.45940319222761972</v>
      </c>
    </row>
    <row r="43" spans="2:13" ht="15" thickBot="1" x14ac:dyDescent="0.35">
      <c r="B43" s="45" t="s">
        <v>15</v>
      </c>
      <c r="C43" s="99">
        <v>822</v>
      </c>
      <c r="D43" s="92">
        <v>0.77493917274939172</v>
      </c>
      <c r="E43" s="106">
        <v>0.79327521793275213</v>
      </c>
    </row>
    <row r="44" spans="2:13" ht="15" thickBot="1" x14ac:dyDescent="0.35">
      <c r="B44" s="36" t="s">
        <v>98</v>
      </c>
      <c r="C44" s="100">
        <v>19962</v>
      </c>
      <c r="D44" s="133">
        <v>0.56377116521390647</v>
      </c>
      <c r="E44" s="133">
        <v>0.71021077874542471</v>
      </c>
    </row>
    <row r="45" spans="2:13" ht="15" thickBot="1" x14ac:dyDescent="0.35">
      <c r="B45" s="35" t="s">
        <v>96</v>
      </c>
      <c r="C45" s="101">
        <v>11254</v>
      </c>
      <c r="D45" s="134"/>
      <c r="E45" s="134"/>
    </row>
  </sheetData>
  <mergeCells count="15">
    <mergeCell ref="F41:M41"/>
    <mergeCell ref="D44:D45"/>
    <mergeCell ref="E44:E45"/>
    <mergeCell ref="E4:E5"/>
    <mergeCell ref="D32:D33"/>
    <mergeCell ref="E32:E33"/>
    <mergeCell ref="B35:B36"/>
    <mergeCell ref="C35:C36"/>
    <mergeCell ref="D35:D36"/>
    <mergeCell ref="E35:E36"/>
    <mergeCell ref="A1:C1"/>
    <mergeCell ref="A2:C2"/>
    <mergeCell ref="B4:B5"/>
    <mergeCell ref="C4:C5"/>
    <mergeCell ref="D4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01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AEVVZYF6TF2M-981-2</_dlc_DocId>
    <_dlc_DocIdUrl xmlns="b150946a-e91e-41f5-8b47-a9dbc3d237ee">
      <Url>http://www.aerocivil.gov.co/AAeronautica/Estadisticas/Calidad-Servicio/Cumplimiento/_layouts/DocIdRedir.aspx?ID=AEVVZYF6TF2M-981-2</Url>
      <Description>AEVVZYF6TF2M-981-2</Description>
    </_dlc_DocIdUrl>
  </documentManagement>
</p:properties>
</file>

<file path=customXml/itemProps1.xml><?xml version="1.0" encoding="utf-8"?>
<ds:datastoreItem xmlns:ds="http://schemas.openxmlformats.org/officeDocument/2006/customXml" ds:itemID="{6DD0706F-03A2-453B-BDB5-8F99BC6EFAF9}"/>
</file>

<file path=customXml/itemProps2.xml><?xml version="1.0" encoding="utf-8"?>
<ds:datastoreItem xmlns:ds="http://schemas.openxmlformats.org/officeDocument/2006/customXml" ds:itemID="{E50CF3EC-2380-4B14-BECE-6ABD12C7DBD9}"/>
</file>

<file path=customXml/itemProps3.xml><?xml version="1.0" encoding="utf-8"?>
<ds:datastoreItem xmlns:ds="http://schemas.openxmlformats.org/officeDocument/2006/customXml" ds:itemID="{495D48C6-7DE0-4AC3-81F0-D46A2158024D}"/>
</file>

<file path=customXml/itemProps4.xml><?xml version="1.0" encoding="utf-8"?>
<ds:datastoreItem xmlns:ds="http://schemas.openxmlformats.org/officeDocument/2006/customXml" ds:itemID="{E50CF3EC-2380-4B14-BECE-6ABD12C7DB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AEROPUERTO INTER</vt:lpstr>
      <vt:lpstr>AEROPUERTO NACL</vt:lpstr>
      <vt:lpstr>EMPRESAS INTER</vt:lpstr>
      <vt:lpstr>EMPRESAS NACL</vt:lpstr>
      <vt:lpstr>TOTAL AEROPUERTO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febrero 2013</dc:title>
  <dc:creator>Tatiana del Pilar Ballen Lozano</dc:creator>
  <cp:lastModifiedBy>Tatiana del Pilar Ballen Lozano</cp:lastModifiedBy>
  <dcterms:created xsi:type="dcterms:W3CDTF">2013-07-23T13:29:48Z</dcterms:created>
  <dcterms:modified xsi:type="dcterms:W3CDTF">2013-08-27T19:23:29Z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6b28f124-b0d4-4f4b-b6d5-40ffdc4d24b1</vt:lpwstr>
  </property>
  <property fmtid="{D5CDD505-2E9C-101B-9397-08002B2CF9AE}" pid="3" name="ContentTypeId">
    <vt:lpwstr>0x01010074E918C3DD5CC44FB08F5A2D78177FFA</vt:lpwstr>
  </property>
</Properties>
</file>